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0\PE 01\"/>
    </mc:Choice>
  </mc:AlternateContent>
  <bookViews>
    <workbookView xWindow="0" yWindow="4140" windowWidth="19320" windowHeight="6936" tabRatio="926"/>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INSUMOS - Licitante" sheetId="44" r:id="rId6"/>
    <sheet name="HORA EXTRA - Licitante" sheetId="45" r:id="rId7"/>
    <sheet name="Item 2 - he 50%" sheetId="29" state="hidden" r:id="rId8"/>
    <sheet name="item 2 - he 100%" sheetId="30" state="hidden" r:id="rId9"/>
  </sheets>
  <definedNames>
    <definedName name="_xlnm.Print_Area" localSheetId="2">'CITL - Licitante'!$A$1:$B$23</definedName>
    <definedName name="_xlnm.Print_Area" localSheetId="1">'ENCARGOS SOCIAIS - Licitante'!$A$1:$D$70</definedName>
    <definedName name="_xlnm.Print_Area" localSheetId="6">'HORA EXTRA - Licitante'!$A$1:$I$58</definedName>
    <definedName name="_xlnm.Print_Area" localSheetId="5">'INSUMOS - Licitante'!$A$1:$F$24</definedName>
    <definedName name="_xlnm.Print_Area" localSheetId="0">'POSTO - Licitante'!$A$1:$Q$37</definedName>
    <definedName name="_xlnm.Print_Titles" localSheetId="1">'ENCARGOS SOCIAIS - Licitante'!$1:$3</definedName>
    <definedName name="_xlnm.Print_Titles" localSheetId="6">'HORA EXTRA - Licitante'!$1:$4</definedName>
    <definedName name="_xlnm.Print_Titles" localSheetId="5">'INSUMOS - Licitante'!$1:$4</definedName>
  </definedNames>
  <calcPr calcId="152511"/>
</workbook>
</file>

<file path=xl/calcChain.xml><?xml version="1.0" encoding="utf-8"?>
<calcChain xmlns="http://schemas.openxmlformats.org/spreadsheetml/2006/main">
  <c r="O15" i="39" l="1"/>
  <c r="H15" i="39" l="1"/>
  <c r="D27" i="39" l="1"/>
  <c r="B25" i="39"/>
  <c r="B26" i="39"/>
  <c r="B24" i="39"/>
  <c r="F11" i="44"/>
  <c r="F12" i="44"/>
  <c r="F13" i="44"/>
  <c r="F14" i="44"/>
  <c r="F15" i="44"/>
  <c r="F16" i="44"/>
  <c r="F17" i="44"/>
  <c r="F20" i="44"/>
  <c r="F22" i="44"/>
  <c r="J17" i="39"/>
  <c r="J16" i="39"/>
  <c r="J15" i="39"/>
  <c r="G49" i="45"/>
  <c r="B18" i="33"/>
  <c r="H47" i="45"/>
  <c r="H49" i="45"/>
  <c r="I49" i="45"/>
  <c r="G50" i="45"/>
  <c r="H50" i="45"/>
  <c r="I50" i="45"/>
  <c r="G48" i="45"/>
  <c r="B23" i="32"/>
  <c r="B63" i="32"/>
  <c r="B29" i="32"/>
  <c r="B30" i="32"/>
  <c r="B31" i="32"/>
  <c r="B64" i="32"/>
  <c r="B36" i="32"/>
  <c r="B37" i="32"/>
  <c r="B65" i="32"/>
  <c r="B45" i="32"/>
  <c r="B42" i="32"/>
  <c r="B43" i="32"/>
  <c r="B46" i="32"/>
  <c r="B48" i="32"/>
  <c r="B66" i="32"/>
  <c r="B57" i="32"/>
  <c r="B58" i="32"/>
  <c r="B59" i="32"/>
  <c r="B67" i="32"/>
  <c r="B68" i="32"/>
  <c r="D14" i="39"/>
  <c r="D16" i="39"/>
  <c r="E16" i="39" s="1"/>
  <c r="F16" i="39"/>
  <c r="H16" i="39"/>
  <c r="O16" i="39" s="1"/>
  <c r="P14" i="39"/>
  <c r="D17" i="39"/>
  <c r="E17" i="39" s="1"/>
  <c r="F17" i="39"/>
  <c r="H17" i="39"/>
  <c r="O17" i="39" s="1"/>
  <c r="F15" i="39"/>
  <c r="B12" i="45"/>
  <c r="B49" i="45"/>
  <c r="B13" i="45"/>
  <c r="B50" i="45"/>
  <c r="C49" i="45"/>
  <c r="D47" i="45"/>
  <c r="D49" i="45"/>
  <c r="E49" i="45"/>
  <c r="C50" i="45"/>
  <c r="D50" i="45"/>
  <c r="E50" i="45"/>
  <c r="C48" i="45"/>
  <c r="C40" i="45"/>
  <c r="D40" i="45" s="1"/>
  <c r="F38" i="45"/>
  <c r="H38" i="45"/>
  <c r="C41" i="45"/>
  <c r="D41" i="45" s="1"/>
  <c r="C39" i="45"/>
  <c r="D39" i="45" s="1"/>
  <c r="B40" i="45"/>
  <c r="B41" i="45"/>
  <c r="C33" i="45"/>
  <c r="D33" i="45" s="1"/>
  <c r="F31" i="45"/>
  <c r="H31" i="45"/>
  <c r="C34" i="45"/>
  <c r="D34" i="45"/>
  <c r="E34" i="45"/>
  <c r="F34" i="45" s="1"/>
  <c r="C32" i="45"/>
  <c r="D32" i="45" s="1"/>
  <c r="E32" i="45" s="1"/>
  <c r="B33" i="45"/>
  <c r="B34" i="45"/>
  <c r="C26" i="45"/>
  <c r="D26" i="45" s="1"/>
  <c r="F24" i="45"/>
  <c r="H24" i="45"/>
  <c r="C27" i="45"/>
  <c r="D27" i="45"/>
  <c r="B26" i="45"/>
  <c r="B27" i="45"/>
  <c r="C25" i="45"/>
  <c r="D25" i="45" s="1"/>
  <c r="E25" i="45" s="1"/>
  <c r="C19" i="45"/>
  <c r="D19" i="45"/>
  <c r="E19" i="45"/>
  <c r="F17" i="45"/>
  <c r="H17" i="45"/>
  <c r="C20" i="45"/>
  <c r="D20" i="45"/>
  <c r="E20" i="45"/>
  <c r="F20" i="45"/>
  <c r="B19" i="45"/>
  <c r="B20" i="45"/>
  <c r="C18" i="45"/>
  <c r="D18" i="45" s="1"/>
  <c r="E18" i="45" s="1"/>
  <c r="D15" i="39"/>
  <c r="E15" i="39" s="1"/>
  <c r="A2" i="45"/>
  <c r="H48" i="45"/>
  <c r="A6" i="45"/>
  <c r="A5" i="45"/>
  <c r="A3" i="45"/>
  <c r="A1" i="45"/>
  <c r="A6" i="44"/>
  <c r="A5" i="44"/>
  <c r="A3" i="44"/>
  <c r="A2" i="44"/>
  <c r="A1" i="44"/>
  <c r="B11" i="45"/>
  <c r="B48" i="45"/>
  <c r="I48" i="45"/>
  <c r="B18" i="45"/>
  <c r="B25" i="45"/>
  <c r="B32" i="45"/>
  <c r="B39" i="45"/>
  <c r="A6" i="32"/>
  <c r="A5" i="32"/>
  <c r="A3" i="32"/>
  <c r="A2" i="32"/>
  <c r="A1" i="32"/>
  <c r="A3" i="33"/>
  <c r="A2" i="33"/>
  <c r="A1" i="33"/>
  <c r="A6" i="33"/>
  <c r="A5" i="33"/>
  <c r="D48" i="45"/>
  <c r="E48" i="45"/>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G34" i="45" l="1"/>
  <c r="G20" i="45"/>
  <c r="H20" i="45" s="1"/>
  <c r="I20" i="45" s="1"/>
  <c r="E27" i="45"/>
  <c r="F27" i="45" s="1"/>
  <c r="G27" i="45" s="1"/>
  <c r="H34" i="45"/>
  <c r="I34" i="45" s="1"/>
  <c r="E41" i="45"/>
  <c r="F41" i="45"/>
  <c r="G41" i="45"/>
  <c r="P17" i="39"/>
  <c r="Q17" i="39" s="1"/>
  <c r="C26" i="39" s="1"/>
  <c r="E26" i="39" s="1"/>
  <c r="H26" i="39" s="1"/>
  <c r="E26" i="45"/>
  <c r="F26" i="45" s="1"/>
  <c r="F19" i="45"/>
  <c r="G19" i="45" s="1"/>
  <c r="E40" i="45"/>
  <c r="F40" i="45"/>
  <c r="G40" i="45"/>
  <c r="E33" i="45"/>
  <c r="F33" i="45" s="1"/>
  <c r="G33" i="45" s="1"/>
  <c r="E39" i="45"/>
  <c r="F39" i="45"/>
  <c r="P15" i="39"/>
  <c r="Q15" i="39" s="1"/>
  <c r="C24" i="39" s="1"/>
  <c r="E24" i="39" s="1"/>
  <c r="F18" i="45"/>
  <c r="G18" i="45" s="1"/>
  <c r="F32" i="45"/>
  <c r="G32" i="45" s="1"/>
  <c r="F25" i="45"/>
  <c r="G25" i="45" s="1"/>
  <c r="P16" i="39"/>
  <c r="Q16" i="39" s="1"/>
  <c r="C25" i="39" s="1"/>
  <c r="E25" i="39" s="1"/>
  <c r="H25" i="39" s="1"/>
  <c r="H41" i="45" l="1"/>
  <c r="I41" i="45" s="1"/>
  <c r="H27" i="45"/>
  <c r="I27" i="45" s="1"/>
  <c r="G26" i="45"/>
  <c r="H33" i="45"/>
  <c r="I33" i="45" s="1"/>
  <c r="H40" i="45"/>
  <c r="I40" i="45" s="1"/>
  <c r="H19" i="45"/>
  <c r="I19" i="45" s="1"/>
  <c r="G39" i="45"/>
  <c r="H39" i="45"/>
  <c r="I39" i="45" s="1"/>
  <c r="H25" i="45"/>
  <c r="I25" i="45" s="1"/>
  <c r="H32" i="45"/>
  <c r="I32" i="45" s="1"/>
  <c r="H18" i="45"/>
  <c r="I18" i="45" s="1"/>
  <c r="H24" i="39"/>
  <c r="N26" i="39" s="1"/>
  <c r="E27" i="39"/>
  <c r="H26" i="45" l="1"/>
  <c r="I26" i="45" s="1"/>
</calcChain>
</file>

<file path=xl/sharedStrings.xml><?xml version="1.0" encoding="utf-8"?>
<sst xmlns="http://schemas.openxmlformats.org/spreadsheetml/2006/main" count="1008" uniqueCount="338">
  <si>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</si>
  <si>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</si>
  <si>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</si>
  <si>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</si>
  <si>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</si>
  <si>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</si>
  <si>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</si>
  <si>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</si>
  <si>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</si>
  <si>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</si>
  <si>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</si>
  <si>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</si>
  <si>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</si>
  <si>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</si>
  <si>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</si>
  <si>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</si>
  <si>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</si>
  <si>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</si>
  <si>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</si>
  <si>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</si>
  <si>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</si>
  <si>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</si>
  <si>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</si>
  <si>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</si>
  <si>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</si>
  <si>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</si>
  <si>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</si>
  <si>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</si>
  <si>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</si>
  <si>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</si>
  <si>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</si>
  <si>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</si>
  <si>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</si>
  <si>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</si>
  <si>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</si>
  <si>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</si>
  <si>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</si>
  <si>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</si>
  <si>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</si>
  <si>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</si>
  <si>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</si>
  <si>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</si>
  <si>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</si>
  <si>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</si>
  <si>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</si>
  <si>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</si>
  <si>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</si>
  <si>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</si>
  <si>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</si>
  <si>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</si>
  <si>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</si>
  <si>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</si>
  <si>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</si>
  <si>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</si>
  <si>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</si>
  <si>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</si>
  <si>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</si>
  <si>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</si>
  <si>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</si>
  <si>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</si>
  <si>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</si>
  <si>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</si>
  <si>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</si>
  <si>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</si>
  <si>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</si>
  <si>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</si>
  <si>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</si>
  <si>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</si>
  <si>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</si>
  <si>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</si>
  <si>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</si>
  <si>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</si>
  <si>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</si>
  <si>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</si>
  <si>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</si>
  <si>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</si>
  <si>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</si>
  <si>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</si>
  <si>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</si>
  <si>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</si>
  <si>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</si>
  <si>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</si>
  <si>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</si>
  <si>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</si>
  <si>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</si>
  <si>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</si>
  <si>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</si>
  <si>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</si>
  <si>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</si>
  <si>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</si>
  <si>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</si>
  <si>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</si>
  <si>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</si>
  <si>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</si>
  <si>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</si>
  <si>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</si>
  <si>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</si>
  <si>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</si>
  <si>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</si>
  <si>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</si>
  <si>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</si>
  <si>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</si>
  <si>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</si>
  <si>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</si>
  <si>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</si>
  <si>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</si>
  <si>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</si>
  <si>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</si>
  <si>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</si>
  <si>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</si>
  <si>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</si>
  <si>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</si>
  <si>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</si>
  <si>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</si>
  <si>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</si>
  <si>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</si>
  <si>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</si>
  <si>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</si>
  <si>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</si>
  <si>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</si>
  <si>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</si>
  <si>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</si>
  <si>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</si>
  <si>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</si>
  <si>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</si>
  <si>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</si>
  <si>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</si>
  <si>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</si>
  <si>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</si>
  <si>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</si>
  <si>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</si>
  <si>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</si>
  <si>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</si>
  <si>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</si>
  <si>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</si>
  <si>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</si>
  <si>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</si>
  <si>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</si>
  <si>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</si>
  <si>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</si>
  <si>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</si>
  <si>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</si>
  <si>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</si>
  <si>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</si>
  <si>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</si>
  <si>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</si>
  <si>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</si>
  <si>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</si>
  <si>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</si>
  <si>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</si>
  <si>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</si>
  <si>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</si>
  <si>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</si>
  <si>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</si>
  <si>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</si>
  <si>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</si>
  <si>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</si>
  <si>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</si>
  <si>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</si>
  <si>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</si>
  <si>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</si>
  <si>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</si>
  <si>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</si>
  <si>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</si>
  <si>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</si>
  <si>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</si>
  <si>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</si>
  <si>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</si>
  <si>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</si>
  <si>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</si>
  <si>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</si>
  <si>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</si>
  <si>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</si>
  <si>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</si>
  <si>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</si>
  <si>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</si>
  <si>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</si>
  <si>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</si>
  <si>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</si>
  <si>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</si>
  <si>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</si>
  <si>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</si>
  <si>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</si>
  <si>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</si>
  <si>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</si>
  <si>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</si>
  <si>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</si>
  <si>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Valor Unitário</t>
  </si>
  <si>
    <t>Soma Mensal por Posto</t>
  </si>
  <si>
    <t>Quantidade por Posto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</si>
  <si>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</si>
  <si>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</si>
  <si>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</si>
  <si>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</si>
  <si>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</si>
  <si>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</si>
  <si>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</si>
  <si>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</si>
  <si>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</si>
  <si>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</si>
  <si>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</si>
  <si>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</si>
  <si>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</si>
  <si>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</si>
  <si>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</si>
  <si>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</si>
  <si>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</si>
  <si>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</si>
  <si>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</si>
  <si>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</si>
  <si>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</si>
  <si>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</si>
  <si>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</si>
  <si>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</si>
  <si>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</si>
  <si>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</si>
  <si>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</si>
  <si>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</si>
  <si>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</si>
  <si>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</si>
  <si>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</si>
  <si>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</si>
  <si>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</si>
  <si>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</si>
  <si>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</si>
  <si>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</si>
  <si>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</si>
  <si>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</si>
  <si>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</si>
  <si>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</si>
  <si>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</si>
  <si>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</si>
  <si>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</si>
  <si>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</si>
  <si>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</si>
  <si>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</si>
  <si>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</si>
  <si>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</si>
  <si>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</si>
  <si>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</si>
  <si>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</si>
  <si>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</si>
  <si>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</si>
  <si>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</si>
  <si>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</si>
  <si>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</si>
  <si>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</si>
  <si>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</si>
  <si>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</si>
  <si>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</si>
  <si>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</si>
  <si>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</si>
  <si>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</si>
  <si>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</si>
  <si>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</si>
  <si>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</si>
  <si>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</si>
  <si>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</si>
  <si>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</si>
  <si>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</si>
  <si>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</si>
  <si>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</si>
  <si>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</si>
  <si>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</si>
  <si>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</si>
  <si>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</si>
  <si>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</si>
  <si>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</si>
  <si>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</si>
  <si>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</si>
  <si>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</si>
  <si>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</si>
  <si>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</si>
  <si>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</si>
  <si>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</si>
  <si>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</si>
  <si>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</si>
  <si>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</si>
  <si>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</si>
  <si>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</si>
  <si>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</si>
  <si>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</si>
  <si>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</si>
  <si>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VALE TRANSPORTE</t>
  </si>
  <si>
    <t>RAT ( 1%, 2% ou 3%) multiplicado pelo FAP (de 50 a 100%)</t>
  </si>
  <si>
    <t>Descrição</t>
  </si>
  <si>
    <t>PAD:</t>
  </si>
  <si>
    <t>Resumo Contratual</t>
  </si>
  <si>
    <t>Valor Unitário Mensal</t>
  </si>
  <si>
    <t>Quantidade de Postos</t>
  </si>
  <si>
    <t>Valor
Mensal</t>
  </si>
  <si>
    <t>Vigência
(Meses)</t>
  </si>
  <si>
    <t>Soma
por Posto</t>
  </si>
  <si>
    <t>1</t>
  </si>
  <si>
    <t>Valor Total Contratual:</t>
  </si>
  <si>
    <t>Observações</t>
  </si>
  <si>
    <t>Data Proposta:</t>
  </si>
  <si>
    <r>
      <t xml:space="preserve">AUXÍLIO TRANSPORTE </t>
    </r>
    <r>
      <rPr>
        <b/>
        <sz val="10"/>
        <color rgb="FFFF0000"/>
        <rFont val="Arial"/>
        <family val="2"/>
      </rPr>
      <t>*</t>
    </r>
  </si>
  <si>
    <r>
      <t xml:space="preserve">AUXÍLIO ALIMENTAÇÃO </t>
    </r>
    <r>
      <rPr>
        <b/>
        <sz val="10"/>
        <color rgb="FFFF0000"/>
        <rFont val="Arial"/>
        <family val="2"/>
      </rPr>
      <t>**</t>
    </r>
  </si>
  <si>
    <t>Licitação Nº:</t>
  </si>
  <si>
    <t>AUXÍLIO TRANSPORTE (Cálculo, vide planilha V.T.)</t>
  </si>
  <si>
    <t>HORA EXTRA</t>
  </si>
  <si>
    <t>HORA SALÁRIO COM 50% DE ACRÉSCIMO</t>
  </si>
  <si>
    <t>HORA SALÁRIO COM 100% DE ACRÉSCIMO</t>
  </si>
  <si>
    <t>4114/2019</t>
  </si>
  <si>
    <t>Quant. Diária</t>
  </si>
  <si>
    <t>Convenção ou Acordo Coletivo utilizado:</t>
  </si>
  <si>
    <t>Vigência:</t>
  </si>
  <si>
    <t>Motorista de Apoio Administrativo (44 horas)</t>
  </si>
  <si>
    <t>Motorista de Autoridades (44 horas)</t>
  </si>
  <si>
    <t>Motorista Supervisor (44 horas)</t>
  </si>
  <si>
    <r>
      <t xml:space="preserve">Dias úteis: </t>
    </r>
    <r>
      <rPr>
        <sz val="10"/>
        <rFont val="Arial"/>
        <family val="2"/>
      </rPr>
      <t>21:  [ ( 365 / 7 ) X 5 - 9 ] / 12 = 20,98 (Acórdão TCU nº 1904/07 Plenário).</t>
    </r>
  </si>
  <si>
    <t>AUXÍLIO ALIMENTAÇÃO</t>
  </si>
  <si>
    <t>INSUMOS</t>
  </si>
  <si>
    <t>30</t>
  </si>
  <si>
    <t>INSUMOS
(Vide Aba Insumos)</t>
  </si>
  <si>
    <t>Uniforme</t>
  </si>
  <si>
    <t>Periodicidade
(Meses)</t>
  </si>
  <si>
    <t>Terno (paletó e calça social) em tecido tropical, microfibra ou equivalente; forrado internamente em tecido tipo cetim, inclusive na manga; modelo padrão; nas cores cinza, preto ou azul escuro.</t>
  </si>
  <si>
    <t>Camisa tipo "polo"; manga curta; com no mínimo 50% de algodão; e com a logomarca da empresa.</t>
  </si>
  <si>
    <t>Gravata em tecido 100% poliéster ou 100% seda, com estampas diversas.</t>
  </si>
  <si>
    <t>Camisa estilo social; em tecido 100% algodão; gola com intertela; mangas longas; nas cores claras e neutras.</t>
  </si>
  <si>
    <t>Blusa de lã; tipo suéter; gola V; 100% poliéster;  nas cores cinza, preto ou azul escuro.</t>
  </si>
  <si>
    <t>Jaqueta em nylon; zíper protegido com lapela; com no mínimo 2 bolsos externos e 1 interno; com ribana nas mangas; nas cores cinza, preto ou azul; com a logomarca da empresa.</t>
  </si>
  <si>
    <t>Calça tipo jeans; em sarja ou brim; nas cores cinza, preto ou azul marinho.</t>
  </si>
  <si>
    <t>Serviços de Motorista</t>
  </si>
  <si>
    <t>Exames Médicos</t>
  </si>
  <si>
    <t>Exames de saúde (oftalmológico, auditivo, psicológico e toxicológico) com laudo atestando que o profissional está apto para o desempenho das funções de motoristas.</t>
  </si>
  <si>
    <t>Total de Insumos Mensal por Posto:</t>
  </si>
  <si>
    <r>
      <rPr>
        <b/>
        <sz val="10"/>
        <rFont val="Arial"/>
        <family val="2"/>
      </rPr>
      <t>Auxílio Alimentação</t>
    </r>
    <r>
      <rPr>
        <sz val="10"/>
        <rFont val="Arial"/>
        <family val="2"/>
      </rPr>
      <t xml:space="preserve">: Valor diário. </t>
    </r>
    <r>
      <rPr>
        <sz val="10"/>
        <color rgb="FFFF0000"/>
        <rFont val="Arial"/>
        <family val="2"/>
      </rPr>
      <t>** No regime SDF, o valor será pago por dia efetivamente trabalhado.</t>
    </r>
  </si>
  <si>
    <t>PLANILHA DE CUSTOS E FORMAÇÃO DE PREÇOS - BASE LICITANTE</t>
  </si>
  <si>
    <t>OUTROS BENEFÍCIOS
(Descrever aqui)</t>
  </si>
  <si>
    <r>
      <t xml:space="preserve">Auxílio Alimentação: </t>
    </r>
    <r>
      <rPr>
        <sz val="10"/>
        <rFont val="Arial"/>
        <family val="2"/>
      </rPr>
      <t>Cálculo [ ( 21 X V.U. ) - PAT ]</t>
    </r>
  </si>
  <si>
    <r>
      <t>Auxílio Transporte:</t>
    </r>
    <r>
      <rPr>
        <sz val="10"/>
        <rFont val="Arial"/>
        <family val="2"/>
      </rPr>
      <t xml:space="preserve"> { [ V.T. X ( Quant. Diária  X 21 ) ] - 6% da Remuneração }.</t>
    </r>
  </si>
  <si>
    <r>
      <t xml:space="preserve">Encargos Sociais: </t>
    </r>
    <r>
      <rPr>
        <sz val="10"/>
        <rFont val="Arial"/>
        <family val="2"/>
      </rPr>
      <t xml:space="preserve">Percentual máximo de </t>
    </r>
    <r>
      <rPr>
        <sz val="10"/>
        <color rgb="FFFF0000"/>
        <rFont val="Arial"/>
        <family val="2"/>
      </rPr>
      <t>73,66%</t>
    </r>
    <r>
      <rPr>
        <sz val="10"/>
        <rFont val="Arial"/>
        <family val="2"/>
      </rPr>
      <t xml:space="preserve"> e contratação diferente de Trabalho Temporário, conforme planilha de "Encargos".</t>
    </r>
  </si>
  <si>
    <t>8</t>
  </si>
  <si>
    <t>3</t>
  </si>
  <si>
    <r>
      <rPr>
        <b/>
        <sz val="10"/>
        <rFont val="Arial"/>
        <family val="2"/>
      </rPr>
      <t>Encargos Sociais</t>
    </r>
    <r>
      <rPr>
        <sz val="10"/>
        <rFont val="Arial"/>
        <family val="2"/>
      </rPr>
      <t xml:space="preserve">: Percentual máximo de 39,80%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</si>
</sst>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55"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16"/>
      <name val="Arial"/>
      <family val="2"/>
    </font>
    <font>
      <sz val="11"/>
      <color rgb="FFFF0000"/>
      <name val="Arial"/>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8">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
      <left/>
      <right style="thin">
        <color indexed="64"/>
      </right>
      <top/>
      <bottom/>
      <diagonal/>
    </border>
  </borders>
  <cellStyleXfs count="12">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165" fontId="3"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694">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2" fontId="22" fillId="9" borderId="0" xfId="0" applyNumberFormat="1" applyFont="1" applyFill="1" applyBorder="1" applyAlignment="1" applyProtection="1">
      <alignment horizontal="center" vertical="center"/>
    </xf>
    <xf numFmtId="4" fontId="3" fillId="9" borderId="0" xfId="4" applyNumberFormat="1" applyFont="1" applyFill="1" applyBorder="1" applyAlignment="1" applyProtection="1">
      <alignment horizontal="center" vertical="center" wrapText="1"/>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32" fillId="0" borderId="0" xfId="0" applyFont="1" applyFill="1" applyBorder="1" applyAlignment="1" applyProtection="1">
      <alignment horizontal="center" vertical="center"/>
    </xf>
    <xf numFmtId="0" fontId="32" fillId="0" borderId="0" xfId="0" applyFont="1" applyFill="1" applyBorder="1" applyProtection="1"/>
    <xf numFmtId="0" fontId="28" fillId="0" borderId="0" xfId="4" applyFont="1" applyFill="1" applyBorder="1" applyAlignment="1" applyProtection="1">
      <alignment horizontal="center" vertical="center"/>
    </xf>
    <xf numFmtId="0" fontId="28"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32"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2" fillId="9" borderId="0" xfId="0" applyNumberFormat="1" applyFont="1" applyFill="1" applyBorder="1" applyAlignment="1" applyProtection="1">
      <alignment horizontal="center"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 fillId="0" borderId="0" xfId="4" applyFont="1"/>
    <xf numFmtId="0" fontId="31" fillId="0" borderId="0" xfId="4" applyFont="1" applyFill="1" applyBorder="1" applyAlignment="1" applyProtection="1">
      <alignment vertical="center" wrapText="1"/>
    </xf>
    <xf numFmtId="0" fontId="26" fillId="0" borderId="0" xfId="4" applyFont="1" applyFill="1" applyBorder="1" applyAlignment="1" applyProtection="1">
      <alignment wrapText="1"/>
    </xf>
    <xf numFmtId="0" fontId="18" fillId="0" borderId="0" xfId="4" applyFont="1" applyFill="1" applyBorder="1" applyAlignment="1" applyProtection="1">
      <alignment wrapText="1"/>
    </xf>
    <xf numFmtId="0" fontId="28" fillId="0" borderId="0" xfId="4" applyFont="1" applyFill="1" applyBorder="1" applyAlignment="1" applyProtection="1">
      <alignment wrapText="1"/>
    </xf>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33" fillId="9" borderId="55" xfId="4" applyFont="1" applyFill="1" applyBorder="1" applyAlignment="1" applyProtection="1">
      <alignment vertical="center"/>
    </xf>
    <xf numFmtId="0" fontId="3" fillId="9" borderId="0" xfId="4" applyFont="1" applyFill="1" applyProtection="1"/>
    <xf numFmtId="4" fontId="3" fillId="9" borderId="0" xfId="4" applyNumberFormat="1" applyFont="1" applyFill="1" applyAlignment="1" applyProtection="1">
      <alignment horizontal="right"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4" fontId="3" fillId="9" borderId="0" xfId="0" applyNumberFormat="1" applyFont="1" applyFill="1" applyBorder="1" applyAlignment="1" applyProtection="1">
      <alignment horizontal="center" vertical="center"/>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3" fillId="0" borderId="3" xfId="0" applyFont="1" applyBorder="1" applyAlignment="1" applyProtection="1">
      <alignment horizontal="justify" wrapText="1"/>
    </xf>
    <xf numFmtId="0" fontId="3" fillId="0" borderId="3" xfId="0" applyFont="1" applyBorder="1" applyAlignment="1" applyProtection="1">
      <alignment horizontal="justify" vertical="center"/>
    </xf>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32"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3" fillId="9" borderId="54" xfId="0" applyFont="1" applyFill="1" applyBorder="1" applyProtection="1"/>
    <xf numFmtId="0" fontId="22" fillId="9" borderId="54" xfId="0" applyFont="1" applyFill="1" applyBorder="1" applyProtection="1"/>
    <xf numFmtId="0" fontId="32" fillId="0" borderId="0" xfId="0" applyFont="1" applyProtection="1"/>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3" fillId="0" borderId="3" xfId="0" applyNumberFormat="1" applyFont="1" applyFill="1" applyBorder="1" applyAlignment="1" applyProtection="1">
      <alignment horizontal="right" vertical="center" indent="1"/>
    </xf>
    <xf numFmtId="0" fontId="11"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29" fillId="0" borderId="3" xfId="0" applyFont="1" applyBorder="1" applyAlignment="1" applyProtection="1">
      <alignment vertical="center"/>
    </xf>
    <xf numFmtId="10" fontId="11" fillId="9" borderId="3" xfId="0" applyNumberFormat="1" applyFont="1" applyFill="1" applyBorder="1" applyAlignment="1" applyProtection="1">
      <alignment horizontal="justify" vertical="center"/>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8" fillId="9" borderId="57" xfId="7"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30"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4" fontId="3" fillId="9" borderId="0" xfId="1" applyNumberFormat="1" applyFont="1" applyFill="1" applyBorder="1" applyAlignment="1" applyProtection="1">
      <alignment horizontal="right" vertical="center" inden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165" fontId="23" fillId="9" borderId="0" xfId="1" applyFont="1" applyFill="1" applyBorder="1" applyAlignment="1" applyProtection="1">
      <alignment horizontal="center" vertical="center"/>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2"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22" fillId="9" borderId="31" xfId="0" applyFont="1" applyFill="1" applyBorder="1" applyProtection="1"/>
    <xf numFmtId="0" fontId="3" fillId="0" borderId="0" xfId="4" applyFont="1" applyProtection="1"/>
    <xf numFmtId="0" fontId="3" fillId="0" borderId="0" xfId="4" applyProtection="1"/>
    <xf numFmtId="0" fontId="27" fillId="0" borderId="0" xfId="4" applyFont="1" applyFill="1" applyBorder="1" applyAlignment="1" applyProtection="1">
      <alignment wrapText="1"/>
    </xf>
    <xf numFmtId="0" fontId="3" fillId="0" borderId="0" xfId="4" applyFont="1" applyAlignment="1" applyProtection="1">
      <alignment vertical="center"/>
    </xf>
    <xf numFmtId="4" fontId="3" fillId="0" borderId="0" xfId="4" applyNumberFormat="1" applyFont="1" applyProtection="1"/>
    <xf numFmtId="0" fontId="3"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8" fillId="9" borderId="0" xfId="4" applyFont="1" applyFill="1" applyBorder="1" applyAlignment="1" applyProtection="1">
      <alignment horizontal="center" vertical="center"/>
    </xf>
    <xf numFmtId="168" fontId="3" fillId="9" borderId="0" xfId="5" applyNumberFormat="1" applyFont="1" applyFill="1" applyBorder="1" applyAlignment="1" applyProtection="1">
      <alignment horizontal="center" vertical="center"/>
    </xf>
    <xf numFmtId="4" fontId="3" fillId="0" borderId="2" xfId="5" applyNumberFormat="1" applyFont="1" applyBorder="1" applyAlignment="1" applyProtection="1">
      <alignment horizontal="right" vertical="center" indent="1"/>
    </xf>
    <xf numFmtId="0" fontId="8" fillId="0" borderId="0" xfId="4" applyFont="1" applyAlignment="1" applyProtection="1">
      <alignment horizontal="center" vertical="center"/>
    </xf>
    <xf numFmtId="0" fontId="23" fillId="8" borderId="7" xfId="4" applyFont="1" applyFill="1" applyBorder="1" applyAlignment="1" applyProtection="1">
      <alignment horizontal="center" vertical="center" wrapText="1"/>
    </xf>
    <xf numFmtId="0" fontId="23" fillId="8" borderId="3" xfId="4" applyFont="1" applyFill="1" applyBorder="1" applyAlignment="1" applyProtection="1">
      <alignment horizontal="center" vertical="center" wrapText="1"/>
    </xf>
    <xf numFmtId="0" fontId="23" fillId="8" borderId="61" xfId="4" applyFont="1" applyFill="1" applyBorder="1" applyAlignment="1" applyProtection="1">
      <alignment horizontal="center" vertical="center" wrapText="1"/>
    </xf>
    <xf numFmtId="0" fontId="3" fillId="9" borderId="0" xfId="4" applyFont="1" applyFill="1" applyBorder="1" applyAlignment="1" applyProtection="1">
      <alignment vertical="center" wrapText="1"/>
    </xf>
    <xf numFmtId="0" fontId="8" fillId="9" borderId="0" xfId="4" applyFont="1" applyFill="1" applyAlignment="1" applyProtection="1">
      <alignment horizontal="center" vertical="center"/>
    </xf>
    <xf numFmtId="0" fontId="3" fillId="9" borderId="0" xfId="0" applyFont="1" applyFill="1" applyAlignment="1" applyProtection="1">
      <alignment horizontal="left" vertical="center" wrapText="1"/>
    </xf>
    <xf numFmtId="4" fontId="8" fillId="9" borderId="0" xfId="1" applyNumberFormat="1" applyFont="1" applyFill="1" applyBorder="1" applyAlignment="1" applyProtection="1">
      <alignment horizontal="right"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3" fillId="9" borderId="55" xfId="0" applyNumberFormat="1" applyFont="1" applyFill="1" applyBorder="1" applyAlignment="1" applyProtection="1"/>
    <xf numFmtId="4" fontId="33" fillId="9" borderId="55" xfId="0" applyNumberFormat="1" applyFont="1" applyFill="1" applyBorder="1" applyAlignment="1" applyProtection="1"/>
    <xf numFmtId="165" fontId="23" fillId="7" borderId="3" xfId="1" applyFont="1" applyFill="1" applyBorder="1" applyAlignment="1" applyProtection="1">
      <alignment horizontal="center" vertical="center" wrapText="1"/>
    </xf>
    <xf numFmtId="49" fontId="23" fillId="7" borderId="3" xfId="1" applyNumberFormat="1" applyFont="1" applyFill="1" applyBorder="1" applyAlignment="1" applyProtection="1">
      <alignment horizontal="center" vertical="center" wrapText="1"/>
    </xf>
    <xf numFmtId="4" fontId="22" fillId="9" borderId="0" xfId="0" applyNumberFormat="1" applyFont="1" applyFill="1" applyBorder="1" applyAlignment="1" applyProtection="1">
      <alignment horizontal="center" vertical="center" wrapText="1"/>
    </xf>
    <xf numFmtId="4" fontId="3" fillId="0" borderId="0" xfId="4" applyNumberFormat="1" applyFont="1" applyFill="1" applyBorder="1" applyAlignment="1" applyProtection="1">
      <alignment horizontal="center" vertical="center" wrapText="1"/>
    </xf>
    <xf numFmtId="0" fontId="22" fillId="0" borderId="0" xfId="0" applyFont="1" applyFill="1" applyAlignment="1" applyProtection="1">
      <alignment horizontal="right" wrapText="1"/>
    </xf>
    <xf numFmtId="49" fontId="22" fillId="9" borderId="3" xfId="1" applyNumberFormat="1" applyFont="1" applyFill="1" applyBorder="1" applyAlignment="1" applyProtection="1">
      <alignment horizontal="center" vertical="center"/>
    </xf>
    <xf numFmtId="165" fontId="23" fillId="9" borderId="3" xfId="1" applyFont="1" applyFill="1" applyBorder="1" applyAlignment="1" applyProtection="1">
      <alignment horizontal="center" vertical="center"/>
    </xf>
    <xf numFmtId="0" fontId="33" fillId="9" borderId="55" xfId="0" applyFont="1" applyFill="1" applyBorder="1" applyAlignment="1" applyProtection="1"/>
    <xf numFmtId="0" fontId="33" fillId="9" borderId="55" xfId="0" applyFont="1" applyFill="1" applyBorder="1" applyAlignment="1" applyProtection="1">
      <alignment wrapText="1"/>
    </xf>
    <xf numFmtId="4" fontId="33" fillId="9" borderId="55" xfId="4" applyNumberFormat="1" applyFont="1" applyFill="1" applyBorder="1" applyAlignment="1" applyProtection="1">
      <alignment wrapText="1"/>
    </xf>
    <xf numFmtId="4" fontId="33" fillId="9" borderId="0"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9" borderId="0" xfId="0" applyFont="1" applyFill="1" applyAlignment="1" applyProtection="1">
      <alignment horizontal="right"/>
    </xf>
    <xf numFmtId="0" fontId="22" fillId="0" borderId="0" xfId="0" applyFont="1" applyFill="1" applyAlignment="1" applyProtection="1">
      <alignment horizontal="left"/>
    </xf>
    <xf numFmtId="0" fontId="22" fillId="0" borderId="0" xfId="0" applyFont="1" applyAlignment="1" applyProtection="1">
      <alignment horizontal="left"/>
    </xf>
    <xf numFmtId="0" fontId="8" fillId="7" borderId="3" xfId="4" applyFont="1" applyFill="1" applyBorder="1" applyAlignment="1" applyProtection="1">
      <alignment horizontal="right" vertical="center" wrapText="1"/>
    </xf>
    <xf numFmtId="0" fontId="33" fillId="9" borderId="0" xfId="0" applyFont="1" applyFill="1" applyBorder="1" applyAlignment="1" applyProtection="1"/>
    <xf numFmtId="0" fontId="33" fillId="9" borderId="0" xfId="0" applyFont="1" applyFill="1" applyBorder="1" applyAlignment="1" applyProtection="1">
      <alignment wrapText="1"/>
    </xf>
    <xf numFmtId="4" fontId="33" fillId="9" borderId="0" xfId="0" applyNumberFormat="1" applyFont="1" applyFill="1" applyBorder="1" applyAlignment="1" applyProtection="1"/>
    <xf numFmtId="2" fontId="33" fillId="9" borderId="0" xfId="0" applyNumberFormat="1" applyFont="1" applyFill="1" applyBorder="1" applyAlignment="1" applyProtection="1"/>
    <xf numFmtId="0" fontId="33" fillId="9" borderId="62" xfId="0" applyFont="1" applyFill="1" applyBorder="1" applyAlignment="1" applyProtection="1">
      <alignment wrapText="1"/>
    </xf>
    <xf numFmtId="4" fontId="33" fillId="9" borderId="62" xfId="0" applyNumberFormat="1" applyFont="1" applyFill="1" applyBorder="1" applyAlignment="1" applyProtection="1"/>
    <xf numFmtId="2" fontId="33" fillId="9" borderId="62" xfId="0" applyNumberFormat="1" applyFont="1" applyFill="1" applyBorder="1" applyAlignment="1" applyProtection="1"/>
    <xf numFmtId="4" fontId="33" fillId="9" borderId="62" xfId="4" applyNumberFormat="1" applyFont="1" applyFill="1" applyBorder="1" applyAlignment="1" applyProtection="1">
      <alignment wrapText="1"/>
    </xf>
    <xf numFmtId="0" fontId="33" fillId="9" borderId="62" xfId="0" applyFont="1" applyFill="1" applyBorder="1" applyAlignment="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22" fillId="8" borderId="3" xfId="4" applyFont="1" applyFill="1" applyBorder="1" applyAlignment="1" applyProtection="1">
      <alignment horizontal="center" vertical="center"/>
    </xf>
    <xf numFmtId="4" fontId="22" fillId="8" borderId="3" xfId="4" applyNumberFormat="1" applyFont="1" applyFill="1" applyBorder="1" applyAlignment="1" applyProtection="1">
      <alignment horizontal="left" vertical="center" wrapText="1"/>
    </xf>
    <xf numFmtId="4" fontId="22" fillId="8" borderId="3" xfId="4" applyNumberFormat="1" applyFont="1" applyFill="1" applyBorder="1" applyAlignment="1" applyProtection="1">
      <alignment horizontal="right" vertical="center" indent="2"/>
    </xf>
    <xf numFmtId="4" fontId="3" fillId="8" borderId="3" xfId="4" applyNumberFormat="1" applyFont="1" applyFill="1" applyBorder="1" applyAlignment="1" applyProtection="1">
      <alignment horizontal="right" vertical="center" indent="2"/>
    </xf>
    <xf numFmtId="0" fontId="8" fillId="8" borderId="3" xfId="4" applyFont="1" applyFill="1" applyBorder="1" applyAlignment="1" applyProtection="1">
      <alignment horizontal="center" vertical="center"/>
    </xf>
    <xf numFmtId="0" fontId="8"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3" fillId="8" borderId="3" xfId="0" applyFont="1" applyFill="1" applyBorder="1" applyAlignment="1" applyProtection="1">
      <alignment horizontal="justify" vertical="center" wrapText="1"/>
    </xf>
    <xf numFmtId="0" fontId="3" fillId="8" borderId="3" xfId="0" applyFont="1" applyFill="1" applyBorder="1" applyAlignment="1" applyProtection="1">
      <alignment horizontal="center" vertical="center" wrapText="1"/>
    </xf>
    <xf numFmtId="0" fontId="22" fillId="9" borderId="0" xfId="0" applyFont="1" applyFill="1" applyAlignment="1" applyProtection="1">
      <alignment horizontal="right" wrapText="1"/>
    </xf>
    <xf numFmtId="0" fontId="22" fillId="9" borderId="48" xfId="0" applyFont="1" applyFill="1" applyBorder="1" applyAlignment="1" applyProtection="1">
      <alignment horizontal="center" vertical="center"/>
    </xf>
    <xf numFmtId="0" fontId="22" fillId="9" borderId="48" xfId="0" applyFont="1" applyFill="1" applyBorder="1" applyAlignment="1" applyProtection="1">
      <alignment horizontal="left" vertical="center" wrapText="1"/>
    </xf>
    <xf numFmtId="171" fontId="23" fillId="9" borderId="48" xfId="1" applyNumberFormat="1" applyFont="1" applyFill="1" applyBorder="1" applyAlignment="1" applyProtection="1">
      <alignment horizontal="center" vertical="center"/>
    </xf>
    <xf numFmtId="4" fontId="3" fillId="9" borderId="48" xfId="0" applyNumberFormat="1" applyFont="1" applyFill="1" applyBorder="1" applyAlignment="1" applyProtection="1">
      <alignment horizontal="right" vertical="center" indent="1"/>
    </xf>
    <xf numFmtId="4" fontId="22" fillId="9" borderId="48" xfId="0" applyNumberFormat="1" applyFont="1" applyFill="1" applyBorder="1" applyAlignment="1" applyProtection="1">
      <alignment horizontal="right" vertical="center" indent="1"/>
    </xf>
    <xf numFmtId="4" fontId="3" fillId="9" borderId="48" xfId="4" applyNumberFormat="1" applyFont="1" applyFill="1" applyBorder="1" applyAlignment="1" applyProtection="1">
      <alignment horizontal="right" vertical="center" wrapText="1" indent="1"/>
    </xf>
    <xf numFmtId="171" fontId="8" fillId="9" borderId="48" xfId="4" applyNumberFormat="1"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9" borderId="3" xfId="4" applyNumberFormat="1" applyFont="1" applyFill="1" applyBorder="1" applyAlignment="1" applyProtection="1">
      <alignment horizontal="right" vertical="center" indent="2"/>
    </xf>
    <xf numFmtId="171" fontId="8" fillId="8" borderId="3" xfId="4" applyNumberFormat="1" applyFont="1" applyFill="1" applyBorder="1" applyAlignment="1" applyProtection="1">
      <alignment horizontal="right" vertical="center" indent="2"/>
    </xf>
    <xf numFmtId="0" fontId="23" fillId="9" borderId="0" xfId="0" applyFont="1" applyFill="1" applyAlignment="1" applyProtection="1">
      <alignment horizontal="right" vertical="center"/>
    </xf>
    <xf numFmtId="0" fontId="8" fillId="0" borderId="0" xfId="4" applyFont="1" applyBorder="1" applyAlignment="1" applyProtection="1">
      <alignment vertical="center"/>
    </xf>
    <xf numFmtId="0" fontId="8" fillId="10" borderId="3" xfId="4" applyFont="1" applyFill="1" applyBorder="1" applyAlignment="1" applyProtection="1">
      <alignment horizontal="center" vertical="center"/>
    </xf>
    <xf numFmtId="0" fontId="8" fillId="9" borderId="3" xfId="4" applyFont="1" applyFill="1" applyBorder="1" applyAlignment="1" applyProtection="1">
      <alignment horizontal="center" wrapText="1"/>
    </xf>
    <xf numFmtId="10" fontId="9" fillId="0" borderId="25" xfId="0" applyNumberFormat="1" applyFont="1" applyBorder="1" applyAlignment="1" applyProtection="1">
      <alignment horizontal="justify" vertical="center"/>
    </xf>
    <xf numFmtId="10" fontId="9" fillId="9" borderId="25" xfId="0" applyNumberFormat="1" applyFont="1" applyFill="1" applyBorder="1" applyAlignment="1" applyProtection="1">
      <alignment horizontal="justify" vertical="center"/>
    </xf>
    <xf numFmtId="0" fontId="4" fillId="9" borderId="0" xfId="0" applyFont="1" applyFill="1" applyBorder="1" applyAlignment="1" applyProtection="1">
      <alignment horizontal="left"/>
    </xf>
    <xf numFmtId="0" fontId="8" fillId="0" borderId="0" xfId="4" applyFont="1" applyBorder="1" applyAlignment="1" applyProtection="1">
      <alignment horizontal="right"/>
    </xf>
    <xf numFmtId="0" fontId="8" fillId="7" borderId="2"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wrapText="1"/>
    </xf>
    <xf numFmtId="171" fontId="8" fillId="0" borderId="3" xfId="4" applyNumberFormat="1" applyFont="1" applyFill="1" applyBorder="1" applyAlignment="1" applyProtection="1">
      <alignment horizontal="center" vertical="center"/>
    </xf>
    <xf numFmtId="171" fontId="8" fillId="8" borderId="3" xfId="4" applyNumberFormat="1" applyFont="1" applyFill="1" applyBorder="1" applyAlignment="1" applyProtection="1">
      <alignment horizontal="center" vertical="center"/>
    </xf>
    <xf numFmtId="171" fontId="22" fillId="0" borderId="3" xfId="4" applyNumberFormat="1" applyFont="1" applyFill="1" applyBorder="1" applyAlignment="1" applyProtection="1">
      <alignment horizontal="center" vertical="center"/>
    </xf>
    <xf numFmtId="171" fontId="22" fillId="8" borderId="3" xfId="4" applyNumberFormat="1" applyFont="1" applyFill="1" applyBorder="1" applyAlignment="1" applyProtection="1">
      <alignment horizontal="center" vertical="center"/>
    </xf>
    <xf numFmtId="171" fontId="3" fillId="0" borderId="3" xfId="4" applyNumberFormat="1" applyFont="1" applyBorder="1" applyAlignment="1" applyProtection="1">
      <alignment horizontal="center" vertical="center"/>
    </xf>
    <xf numFmtId="171" fontId="3" fillId="8" borderId="3" xfId="4" applyNumberFormat="1" applyFont="1" applyFill="1" applyBorder="1" applyAlignment="1" applyProtection="1">
      <alignment horizontal="center" vertical="center"/>
    </xf>
    <xf numFmtId="0" fontId="3" fillId="0" borderId="0" xfId="4" applyFont="1" applyFill="1"/>
    <xf numFmtId="0" fontId="3" fillId="0" borderId="0" xfId="4" applyFont="1" applyFill="1" applyAlignment="1">
      <alignment vertical="center" wrapText="1"/>
    </xf>
    <xf numFmtId="0" fontId="24" fillId="0" borderId="0" xfId="4" applyFont="1" applyFill="1"/>
    <xf numFmtId="0" fontId="25" fillId="0" borderId="0" xfId="4" applyFont="1" applyFill="1" applyAlignment="1">
      <alignment vertical="center" wrapText="1"/>
    </xf>
    <xf numFmtId="0" fontId="3" fillId="0" borderId="0" xfId="0" applyFont="1" applyFill="1" applyAlignment="1" applyProtection="1">
      <alignment horizontal="right"/>
    </xf>
    <xf numFmtId="4" fontId="8" fillId="0" borderId="0" xfId="4" applyNumberFormat="1" applyFont="1" applyFill="1" applyBorder="1" applyAlignment="1" applyProtection="1">
      <alignment wrapText="1"/>
    </xf>
    <xf numFmtId="0" fontId="8" fillId="0" borderId="0" xfId="0" applyFont="1" applyFill="1" applyAlignment="1" applyProtection="1"/>
    <xf numFmtId="0" fontId="8" fillId="0" borderId="0" xfId="0" applyFont="1" applyFill="1" applyAlignment="1" applyProtection="1">
      <alignment horizontal="left" vertical="center" wrapText="1"/>
    </xf>
    <xf numFmtId="0" fontId="33" fillId="0" borderId="0" xfId="0" applyFont="1" applyFill="1" applyAlignment="1" applyProtection="1"/>
    <xf numFmtId="4" fontId="33" fillId="0" borderId="0" xfId="4" applyNumberFormat="1" applyFont="1" applyFill="1" applyBorder="1" applyAlignment="1" applyProtection="1">
      <alignment wrapText="1"/>
    </xf>
    <xf numFmtId="0" fontId="34" fillId="0" borderId="0" xfId="0" applyFont="1" applyFill="1" applyAlignment="1" applyProtection="1">
      <alignment vertical="center"/>
    </xf>
    <xf numFmtId="0" fontId="54" fillId="0" borderId="0" xfId="0" applyFont="1" applyFill="1"/>
    <xf numFmtId="0" fontId="3" fillId="7" borderId="3" xfId="4" applyFont="1" applyFill="1" applyBorder="1" applyAlignment="1" applyProtection="1">
      <alignment horizontal="center" vertical="center" wrapText="1"/>
    </xf>
    <xf numFmtId="4" fontId="22" fillId="9" borderId="1" xfId="0" applyNumberFormat="1" applyFont="1" applyFill="1" applyBorder="1" applyAlignment="1" applyProtection="1">
      <alignment horizontal="right" vertical="center" indent="1"/>
    </xf>
    <xf numFmtId="165" fontId="23" fillId="7" borderId="3" xfId="1" applyFont="1" applyFill="1" applyBorder="1" applyAlignment="1" applyProtection="1">
      <alignment horizontal="center" vertical="center" wrapText="1"/>
    </xf>
    <xf numFmtId="0" fontId="8" fillId="5" borderId="0" xfId="4" applyFont="1" applyFill="1" applyBorder="1" applyAlignment="1">
      <alignment horizontal="center" vertical="center" wrapText="1"/>
    </xf>
    <xf numFmtId="4" fontId="23" fillId="9" borderId="67" xfId="0" applyNumberFormat="1" applyFont="1" applyFill="1" applyBorder="1" applyAlignment="1" applyProtection="1">
      <alignment horizontal="right" vertical="center"/>
    </xf>
    <xf numFmtId="0" fontId="22" fillId="9" borderId="0" xfId="0" applyFont="1" applyFill="1" applyBorder="1" applyAlignment="1" applyProtection="1">
      <alignment horizontal="right"/>
    </xf>
    <xf numFmtId="0" fontId="22" fillId="8" borderId="3" xfId="0" applyFont="1" applyFill="1" applyBorder="1" applyAlignment="1" applyProtection="1">
      <alignment horizontal="center" vertical="center"/>
    </xf>
    <xf numFmtId="0" fontId="22" fillId="8" borderId="3" xfId="0" applyFont="1" applyFill="1" applyBorder="1" applyAlignment="1" applyProtection="1">
      <alignment horizontal="left" vertical="center" wrapText="1"/>
    </xf>
    <xf numFmtId="171" fontId="8" fillId="8" borderId="3" xfId="4" applyNumberFormat="1" applyFont="1" applyFill="1" applyBorder="1" applyAlignment="1" applyProtection="1">
      <alignment horizontal="center" vertical="center" wrapText="1"/>
    </xf>
    <xf numFmtId="49" fontId="22" fillId="8" borderId="3" xfId="1" applyNumberFormat="1" applyFont="1" applyFill="1" applyBorder="1" applyAlignment="1" applyProtection="1">
      <alignment horizontal="center" vertical="center"/>
    </xf>
    <xf numFmtId="4" fontId="22" fillId="8" borderId="1" xfId="0" applyNumberFormat="1" applyFont="1" applyFill="1" applyBorder="1" applyAlignment="1" applyProtection="1">
      <alignment horizontal="right" vertical="center" indent="1"/>
    </xf>
    <xf numFmtId="171" fontId="22" fillId="9" borderId="0" xfId="0" applyNumberFormat="1" applyFont="1" applyFill="1" applyAlignment="1" applyProtection="1">
      <alignment horizontal="right"/>
    </xf>
    <xf numFmtId="0" fontId="8" fillId="9" borderId="0" xfId="0" applyFont="1" applyFill="1" applyBorder="1" applyAlignment="1" applyProtection="1">
      <alignment horizontal="center" vertical="center" wrapText="1"/>
    </xf>
    <xf numFmtId="0" fontId="3" fillId="9" borderId="0" xfId="0" applyFont="1" applyFill="1" applyBorder="1" applyAlignment="1" applyProtection="1">
      <alignment horizontal="justify" vertical="center" wrapText="1"/>
    </xf>
    <xf numFmtId="0" fontId="3" fillId="9" borderId="0" xfId="0" applyFont="1" applyFill="1" applyBorder="1" applyAlignment="1" applyProtection="1">
      <alignment horizontal="center" vertical="center" wrapText="1"/>
    </xf>
    <xf numFmtId="4" fontId="3" fillId="9" borderId="0" xfId="5" applyNumberFormat="1" applyFont="1" applyFill="1" applyBorder="1" applyAlignment="1" applyProtection="1">
      <alignment horizontal="right" vertical="center" indent="1"/>
    </xf>
    <xf numFmtId="0" fontId="3" fillId="0" borderId="0" xfId="4" applyBorder="1" applyProtection="1"/>
    <xf numFmtId="4" fontId="3" fillId="8" borderId="2" xfId="5" applyNumberFormat="1" applyFont="1" applyFill="1" applyBorder="1" applyAlignment="1" applyProtection="1">
      <alignment horizontal="right" vertical="center" indent="1"/>
    </xf>
    <xf numFmtId="3" fontId="23" fillId="9" borderId="3" xfId="1" applyNumberFormat="1" applyFont="1" applyFill="1" applyBorder="1" applyAlignment="1" applyProtection="1">
      <alignment horizontal="center" vertical="center"/>
    </xf>
    <xf numFmtId="0" fontId="3" fillId="10" borderId="3" xfId="4" applyFont="1" applyFill="1" applyBorder="1" applyAlignment="1" applyProtection="1">
      <alignment horizontal="center" wrapText="1"/>
      <protection locked="0"/>
    </xf>
    <xf numFmtId="4" fontId="3" fillId="10" borderId="3" xfId="1" applyNumberFormat="1" applyFont="1" applyFill="1" applyBorder="1" applyAlignment="1" applyProtection="1">
      <alignment horizontal="center" vertical="center" wrapText="1"/>
      <protection locked="0"/>
    </xf>
    <xf numFmtId="10" fontId="3" fillId="10" borderId="3" xfId="1" applyNumberFormat="1" applyFont="1" applyFill="1" applyBorder="1" applyAlignment="1" applyProtection="1">
      <alignment horizontal="center" vertical="center" wrapText="1"/>
      <protection locked="0"/>
    </xf>
    <xf numFmtId="1" fontId="3" fillId="10" borderId="3" xfId="1" applyNumberFormat="1" applyFont="1" applyFill="1" applyBorder="1" applyAlignment="1" applyProtection="1">
      <alignment horizontal="center" vertical="center" wrapText="1"/>
      <protection locked="0"/>
    </xf>
    <xf numFmtId="171" fontId="23" fillId="10" borderId="3" xfId="1" applyNumberFormat="1" applyFont="1" applyFill="1" applyBorder="1" applyAlignment="1" applyProtection="1">
      <alignment horizontal="center" vertical="center"/>
      <protection locked="0"/>
    </xf>
    <xf numFmtId="0" fontId="8" fillId="10" borderId="3" xfId="0" applyFont="1" applyFill="1" applyBorder="1" applyAlignment="1" applyProtection="1">
      <alignment horizontal="center" vertical="center"/>
      <protection locked="0"/>
    </xf>
    <xf numFmtId="4" fontId="3" fillId="10" borderId="3" xfId="0" applyNumberFormat="1" applyFont="1" applyFill="1" applyBorder="1" applyAlignment="1" applyProtection="1">
      <alignment horizontal="right" vertical="center" indent="1"/>
      <protection locked="0"/>
    </xf>
    <xf numFmtId="4" fontId="3" fillId="10" borderId="7" xfId="0" applyNumberFormat="1" applyFont="1" applyFill="1" applyBorder="1" applyAlignment="1" applyProtection="1">
      <alignment horizontal="right" vertical="center" indent="1"/>
      <protection locked="0"/>
    </xf>
    <xf numFmtId="4" fontId="3" fillId="10" borderId="1" xfId="0" applyNumberFormat="1" applyFont="1" applyFill="1" applyBorder="1" applyAlignment="1" applyProtection="1">
      <alignment horizontal="right" vertical="center" indent="1"/>
      <protection locked="0"/>
    </xf>
    <xf numFmtId="167" fontId="3" fillId="10" borderId="3" xfId="0" applyNumberFormat="1" applyFont="1" applyFill="1" applyBorder="1" applyAlignment="1" applyProtection="1">
      <alignment horizontal="right" vertical="center" indent="1"/>
      <protection locked="0"/>
    </xf>
    <xf numFmtId="167" fontId="3" fillId="10" borderId="7" xfId="0" applyNumberFormat="1" applyFont="1" applyFill="1" applyBorder="1" applyAlignment="1" applyProtection="1">
      <alignment horizontal="right" vertical="center" indent="1"/>
      <protection locked="0"/>
    </xf>
    <xf numFmtId="10" fontId="23" fillId="10" borderId="53" xfId="2" applyNumberFormat="1" applyFont="1" applyFill="1" applyBorder="1" applyAlignment="1" applyProtection="1">
      <alignment horizontal="right" indent="4"/>
      <protection locked="0"/>
    </xf>
    <xf numFmtId="10" fontId="23" fillId="10" borderId="46" xfId="2" applyNumberFormat="1" applyFont="1" applyFill="1" applyBorder="1" applyAlignment="1" applyProtection="1">
      <alignment horizontal="right" indent="4"/>
      <protection locked="0"/>
    </xf>
    <xf numFmtId="10" fontId="23" fillId="10" borderId="28" xfId="2" applyNumberFormat="1" applyFont="1" applyFill="1" applyBorder="1" applyAlignment="1" applyProtection="1">
      <alignment horizontal="right" indent="4"/>
      <protection locked="0"/>
    </xf>
    <xf numFmtId="4" fontId="3" fillId="10" borderId="11" xfId="1" applyNumberFormat="1" applyFont="1" applyFill="1" applyBorder="1" applyAlignment="1" applyProtection="1">
      <alignment horizontal="right" vertical="center" indent="1"/>
      <protection locked="0"/>
    </xf>
    <xf numFmtId="2" fontId="22" fillId="10" borderId="3" xfId="1" applyNumberFormat="1" applyFont="1" applyFill="1" applyBorder="1" applyAlignment="1" applyProtection="1">
      <alignment horizontal="center" vertical="center"/>
      <protection locked="0"/>
    </xf>
    <xf numFmtId="4" fontId="3" fillId="0" borderId="3" xfId="0" applyNumberFormat="1" applyFont="1" applyFill="1" applyBorder="1" applyAlignment="1" applyProtection="1">
      <alignment horizontal="center" vertical="center"/>
    </xf>
    <xf numFmtId="4" fontId="22" fillId="9" borderId="3" xfId="0" applyNumberFormat="1" applyFont="1" applyFill="1" applyBorder="1" applyAlignment="1" applyProtection="1">
      <alignment horizontal="center" vertical="center"/>
    </xf>
    <xf numFmtId="4" fontId="3" fillId="8" borderId="3" xfId="0" applyNumberFormat="1" applyFont="1" applyFill="1" applyBorder="1" applyAlignment="1" applyProtection="1">
      <alignment horizontal="center" vertical="center"/>
    </xf>
    <xf numFmtId="4" fontId="22" fillId="8" borderId="3" xfId="0" applyNumberFormat="1" applyFont="1" applyFill="1" applyBorder="1" applyAlignment="1" applyProtection="1">
      <alignment horizontal="center" vertical="center"/>
    </xf>
    <xf numFmtId="4" fontId="3" fillId="0" borderId="3" xfId="4" applyNumberFormat="1" applyFont="1" applyFill="1" applyBorder="1" applyAlignment="1" applyProtection="1">
      <alignment horizontal="center" vertical="center" wrapText="1"/>
    </xf>
    <xf numFmtId="4" fontId="3" fillId="8" borderId="3" xfId="4" applyNumberFormat="1" applyFont="1" applyFill="1" applyBorder="1" applyAlignment="1" applyProtection="1">
      <alignment horizontal="center" vertical="center" wrapText="1"/>
    </xf>
    <xf numFmtId="0" fontId="8" fillId="9" borderId="0" xfId="0" applyFont="1" applyFill="1" applyAlignment="1" applyProtection="1">
      <alignment horizontal="left" vertical="center" wrapText="1"/>
    </xf>
    <xf numFmtId="171" fontId="23" fillId="7" borderId="1" xfId="1" applyNumberFormat="1" applyFont="1" applyFill="1" applyBorder="1" applyAlignment="1" applyProtection="1">
      <alignment horizontal="center" vertical="center"/>
    </xf>
    <xf numFmtId="171" fontId="23" fillId="7" borderId="8" xfId="1" applyNumberFormat="1" applyFont="1" applyFill="1" applyBorder="1" applyAlignment="1" applyProtection="1">
      <alignment horizontal="center" vertical="center"/>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4" fontId="22" fillId="9" borderId="3" xfId="0" applyNumberFormat="1" applyFont="1" applyFill="1" applyBorder="1" applyAlignment="1" applyProtection="1">
      <alignment horizontal="center" vertical="center"/>
    </xf>
    <xf numFmtId="4" fontId="23" fillId="10" borderId="1" xfId="0" applyNumberFormat="1" applyFont="1" applyFill="1" applyBorder="1" applyAlignment="1" applyProtection="1">
      <alignment horizontal="center" vertical="center"/>
      <protection locked="0"/>
    </xf>
    <xf numFmtId="4" fontId="23" fillId="10" borderId="11" xfId="0" applyNumberFormat="1" applyFont="1" applyFill="1" applyBorder="1" applyAlignment="1" applyProtection="1">
      <alignment horizontal="center" vertical="center"/>
      <protection locked="0"/>
    </xf>
    <xf numFmtId="4" fontId="23" fillId="10" borderId="8" xfId="0" applyNumberFormat="1" applyFont="1" applyFill="1" applyBorder="1" applyAlignment="1" applyProtection="1">
      <alignment horizontal="center" vertical="center"/>
      <protection locked="0"/>
    </xf>
    <xf numFmtId="0" fontId="3" fillId="10" borderId="7" xfId="4" applyFont="1" applyFill="1" applyBorder="1" applyAlignment="1" applyProtection="1">
      <alignment horizontal="center" vertical="center" wrapText="1"/>
      <protection locked="0"/>
    </xf>
    <xf numFmtId="0" fontId="3" fillId="10" borderId="47" xfId="4" applyFont="1" applyFill="1" applyBorder="1" applyAlignment="1" applyProtection="1">
      <alignment horizontal="center" vertical="center" wrapText="1"/>
      <protection locked="0"/>
    </xf>
    <xf numFmtId="0" fontId="3" fillId="10" borderId="2" xfId="4" applyFont="1" applyFill="1" applyBorder="1" applyAlignment="1" applyProtection="1">
      <alignment horizontal="center" vertical="center" wrapText="1"/>
      <protection locked="0"/>
    </xf>
    <xf numFmtId="49" fontId="22" fillId="9" borderId="1" xfId="1" applyNumberFormat="1" applyFont="1" applyFill="1" applyBorder="1" applyAlignment="1" applyProtection="1">
      <alignment horizontal="center" vertical="center"/>
    </xf>
    <xf numFmtId="49" fontId="22" fillId="9" borderId="8" xfId="1" applyNumberFormat="1" applyFont="1" applyFill="1" applyBorder="1" applyAlignment="1" applyProtection="1">
      <alignment horizontal="center" vertical="center"/>
    </xf>
    <xf numFmtId="171" fontId="22" fillId="9" borderId="1" xfId="0" applyNumberFormat="1" applyFont="1" applyFill="1" applyBorder="1" applyAlignment="1" applyProtection="1">
      <alignment horizontal="center" vertical="center"/>
    </xf>
    <xf numFmtId="171" fontId="22" fillId="9" borderId="8" xfId="0" applyNumberFormat="1" applyFont="1" applyFill="1" applyBorder="1" applyAlignment="1" applyProtection="1">
      <alignment horizontal="center" vertical="center"/>
    </xf>
    <xf numFmtId="4" fontId="8" fillId="7" borderId="1" xfId="0" applyNumberFormat="1" applyFont="1" applyFill="1" applyBorder="1" applyAlignment="1" applyProtection="1">
      <alignment horizontal="center" vertical="center" wrapText="1"/>
    </xf>
    <xf numFmtId="4" fontId="8" fillId="7" borderId="8" xfId="0" applyNumberFormat="1" applyFont="1" applyFill="1" applyBorder="1" applyAlignment="1" applyProtection="1">
      <alignment horizontal="center" vertical="center" wrapText="1"/>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53"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protection locked="0"/>
    </xf>
    <xf numFmtId="0" fontId="8" fillId="10" borderId="48" xfId="4" applyFont="1" applyFill="1" applyBorder="1" applyAlignment="1" applyProtection="1">
      <alignment horizontal="center" wrapText="1"/>
      <protection locked="0"/>
    </xf>
    <xf numFmtId="0" fontId="8" fillId="10" borderId="49" xfId="4" applyFont="1" applyFill="1" applyBorder="1" applyAlignment="1" applyProtection="1">
      <alignment horizontal="center" wrapText="1"/>
      <protection locked="0"/>
    </xf>
    <xf numFmtId="0" fontId="8" fillId="10" borderId="32" xfId="4" applyFont="1" applyFill="1" applyBorder="1" applyAlignment="1" applyProtection="1">
      <alignment horizontal="center" wrapText="1"/>
      <protection locked="0"/>
    </xf>
    <xf numFmtId="0" fontId="8" fillId="10" borderId="33" xfId="4" applyFont="1" applyFill="1" applyBorder="1" applyAlignment="1" applyProtection="1">
      <alignment horizontal="center" wrapText="1"/>
      <protection locked="0"/>
    </xf>
    <xf numFmtId="0" fontId="8" fillId="10" borderId="9" xfId="4" applyFont="1" applyFill="1" applyBorder="1" applyAlignment="1" applyProtection="1">
      <alignment horizontal="center" wrapText="1"/>
      <protection locked="0"/>
    </xf>
    <xf numFmtId="171" fontId="22" fillId="8" borderId="1" xfId="0" applyNumberFormat="1" applyFont="1" applyFill="1" applyBorder="1" applyAlignment="1" applyProtection="1">
      <alignment horizontal="center" vertical="center"/>
    </xf>
    <xf numFmtId="171" fontId="22" fillId="8" borderId="8" xfId="0" applyNumberFormat="1" applyFont="1" applyFill="1" applyBorder="1" applyAlignment="1" applyProtection="1">
      <alignment horizontal="center" vertical="center"/>
    </xf>
    <xf numFmtId="49" fontId="22" fillId="8" borderId="1" xfId="1" applyNumberFormat="1" applyFont="1" applyFill="1" applyBorder="1" applyAlignment="1" applyProtection="1">
      <alignment horizontal="center" vertical="center"/>
    </xf>
    <xf numFmtId="49" fontId="22" fillId="8" borderId="8" xfId="1" applyNumberFormat="1" applyFont="1" applyFill="1" applyBorder="1" applyAlignment="1" applyProtection="1">
      <alignment horizontal="center" vertical="center"/>
    </xf>
    <xf numFmtId="0" fontId="8" fillId="9" borderId="33" xfId="4" applyFont="1" applyFill="1" applyBorder="1" applyAlignment="1" applyProtection="1">
      <alignment horizontal="center" wrapText="1"/>
    </xf>
    <xf numFmtId="0" fontId="3" fillId="7" borderId="7"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4" fontId="22" fillId="8" borderId="3" xfId="0" applyNumberFormat="1" applyFont="1" applyFill="1" applyBorder="1" applyAlignment="1" applyProtection="1">
      <alignment horizontal="center" vertical="center"/>
    </xf>
    <xf numFmtId="165" fontId="23" fillId="7" borderId="1" xfId="1" applyFont="1" applyFill="1" applyBorder="1" applyAlignment="1" applyProtection="1">
      <alignment horizontal="center" vertical="center" wrapText="1"/>
    </xf>
    <xf numFmtId="165" fontId="23" fillId="7" borderId="8" xfId="1" applyFont="1" applyFill="1" applyBorder="1" applyAlignment="1" applyProtection="1">
      <alignment horizontal="center" vertical="center" wrapText="1"/>
    </xf>
    <xf numFmtId="0" fontId="41" fillId="9" borderId="56" xfId="6"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49"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9" borderId="38" xfId="0" applyFont="1" applyFill="1" applyBorder="1" applyAlignment="1" applyProtection="1">
      <alignment horizontal="center" vertical="center"/>
    </xf>
    <xf numFmtId="0" fontId="8" fillId="9" borderId="48" xfId="0" applyFont="1" applyFill="1" applyBorder="1" applyAlignment="1" applyProtection="1">
      <alignment horizontal="center" vertical="center"/>
    </xf>
    <xf numFmtId="0" fontId="8" fillId="9" borderId="49" xfId="0" applyFont="1" applyFill="1" applyBorder="1" applyAlignment="1" applyProtection="1">
      <alignment horizontal="center" vertical="center"/>
    </xf>
    <xf numFmtId="0" fontId="8" fillId="9" borderId="32" xfId="0" applyFont="1" applyFill="1" applyBorder="1" applyAlignment="1" applyProtection="1">
      <alignment horizontal="center" vertical="center"/>
    </xf>
    <xf numFmtId="0" fontId="8" fillId="9" borderId="33" xfId="0" applyFont="1" applyFill="1" applyBorder="1" applyAlignment="1" applyProtection="1">
      <alignment horizontal="center" vertical="center"/>
    </xf>
    <xf numFmtId="0" fontId="8" fillId="9"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40" fillId="9" borderId="63" xfId="0" applyFont="1" applyFill="1" applyBorder="1" applyAlignment="1">
      <alignment horizontal="left" wrapText="1"/>
    </xf>
    <xf numFmtId="0" fontId="40" fillId="9" borderId="64" xfId="0" applyFont="1" applyFill="1" applyBorder="1" applyAlignment="1">
      <alignment horizontal="left" wrapText="1"/>
    </xf>
    <xf numFmtId="0" fontId="23" fillId="9" borderId="38" xfId="0" applyFont="1" applyFill="1" applyBorder="1" applyAlignment="1" applyProtection="1">
      <alignment horizontal="center"/>
    </xf>
    <xf numFmtId="0" fontId="23" fillId="9" borderId="49" xfId="0" applyFont="1" applyFill="1" applyBorder="1" applyAlignment="1" applyProtection="1">
      <alignment horizontal="center"/>
    </xf>
    <xf numFmtId="0" fontId="23" fillId="9" borderId="32" xfId="0" applyFont="1" applyFill="1" applyBorder="1" applyAlignment="1" applyProtection="1">
      <alignment horizontal="center"/>
    </xf>
    <xf numFmtId="0" fontId="23" fillId="9" borderId="9" xfId="0" applyFont="1" applyFill="1" applyBorder="1" applyAlignment="1" applyProtection="1">
      <alignment horizontal="center"/>
    </xf>
    <xf numFmtId="0" fontId="32" fillId="9" borderId="0" xfId="0" applyFont="1" applyFill="1" applyAlignment="1" applyProtection="1">
      <alignment horizontal="center"/>
    </xf>
    <xf numFmtId="0" fontId="38" fillId="9" borderId="0" xfId="0" applyFont="1" applyFill="1" applyAlignment="1" applyProtection="1">
      <alignment horizontal="center"/>
    </xf>
    <xf numFmtId="0" fontId="37" fillId="9" borderId="0" xfId="0" applyFont="1" applyFill="1" applyAlignment="1" applyProtection="1">
      <alignment horizontal="center"/>
    </xf>
    <xf numFmtId="0" fontId="46"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39" fillId="9" borderId="55" xfId="4" applyFont="1" applyFill="1" applyBorder="1" applyAlignment="1" applyProtection="1">
      <alignment horizontal="left"/>
    </xf>
    <xf numFmtId="0" fontId="49" fillId="9" borderId="0" xfId="4" applyFont="1" applyFill="1" applyBorder="1" applyAlignment="1" applyProtection="1">
      <alignment horizontal="center" vertical="center" wrapText="1"/>
    </xf>
    <xf numFmtId="0" fontId="8" fillId="0" borderId="0" xfId="4" applyFont="1" applyAlignment="1" applyProtection="1">
      <alignment horizontal="center"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27" fillId="11" borderId="19" xfId="4" applyFont="1" applyFill="1" applyBorder="1" applyAlignment="1" applyProtection="1">
      <alignment horizontal="center" vertical="center" wrapText="1"/>
    </xf>
    <xf numFmtId="0" fontId="27" fillId="11" borderId="12" xfId="4" applyFont="1" applyFill="1" applyBorder="1" applyAlignment="1" applyProtection="1">
      <alignment horizontal="center" vertical="center" wrapText="1"/>
    </xf>
    <xf numFmtId="0" fontId="27" fillId="11" borderId="26"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8" fillId="5" borderId="0" xfId="4" applyFont="1" applyFill="1" applyBorder="1" applyAlignment="1">
      <alignment horizontal="left" vertical="center" wrapText="1"/>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51"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52" fillId="9" borderId="33"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5" borderId="47" xfId="4" applyFont="1" applyFill="1" applyBorder="1" applyAlignment="1" applyProtection="1">
      <alignment horizontal="center" vertical="center"/>
    </xf>
    <xf numFmtId="0" fontId="8" fillId="5" borderId="7" xfId="4" applyFont="1" applyFill="1" applyBorder="1" applyAlignment="1" applyProtection="1">
      <alignment horizontal="center" vertical="center" wrapText="1"/>
    </xf>
    <xf numFmtId="0" fontId="8" fillId="5" borderId="47" xfId="4" applyFont="1" applyFill="1" applyBorder="1" applyAlignment="1" applyProtection="1">
      <alignment horizontal="center" vertical="center" wrapText="1"/>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50" fillId="9" borderId="58" xfId="4" applyFont="1" applyFill="1" applyBorder="1" applyAlignment="1" applyProtection="1">
      <alignment horizontal="center"/>
    </xf>
    <xf numFmtId="0" fontId="8" fillId="5"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xf>
    <xf numFmtId="0" fontId="8" fillId="12"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wrapText="1"/>
    </xf>
    <xf numFmtId="0" fontId="8" fillId="12" borderId="65" xfId="4" applyFont="1" applyFill="1" applyBorder="1" applyAlignment="1" applyProtection="1">
      <alignment horizontal="center" vertical="center" wrapText="1"/>
    </xf>
    <xf numFmtId="0" fontId="18" fillId="9" borderId="66" xfId="4" applyFont="1" applyFill="1" applyBorder="1" applyAlignment="1" applyProtection="1">
      <alignment horizontal="center"/>
    </xf>
    <xf numFmtId="0" fontId="8" fillId="7" borderId="47" xfId="4" applyFont="1" applyFill="1" applyBorder="1" applyAlignment="1" applyProtection="1">
      <alignment horizontal="center" vertical="center"/>
    </xf>
    <xf numFmtId="0" fontId="8" fillId="7" borderId="2" xfId="4" applyFont="1" applyFill="1" applyBorder="1" applyAlignment="1" applyProtection="1">
      <alignment horizontal="center" vertical="center"/>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3" fillId="0" borderId="0" xfId="4" applyFont="1" applyBorder="1" applyAlignment="1" applyProtection="1">
      <alignment horizontal="center"/>
    </xf>
    <xf numFmtId="0" fontId="49"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0" borderId="38" xfId="4" applyFont="1" applyFill="1" applyBorder="1" applyAlignment="1" applyProtection="1">
      <alignment horizontal="center" wrapText="1"/>
    </xf>
    <xf numFmtId="0" fontId="8" fillId="0" borderId="48" xfId="4" applyFont="1" applyFill="1" applyBorder="1" applyAlignment="1" applyProtection="1">
      <alignment horizontal="center" wrapText="1"/>
    </xf>
    <xf numFmtId="0" fontId="8" fillId="0" borderId="49" xfId="4" applyFont="1" applyFill="1" applyBorder="1" applyAlignment="1" applyProtection="1">
      <alignment horizontal="center" wrapText="1"/>
    </xf>
    <xf numFmtId="0" fontId="8" fillId="0" borderId="32" xfId="4" applyFont="1" applyFill="1" applyBorder="1" applyAlignment="1" applyProtection="1">
      <alignment horizontal="center" wrapText="1"/>
    </xf>
    <xf numFmtId="0" fontId="8" fillId="0" borderId="33" xfId="4" applyFont="1" applyFill="1" applyBorder="1" applyAlignment="1" applyProtection="1">
      <alignment horizontal="center" wrapText="1"/>
    </xf>
    <xf numFmtId="0" fontId="8" fillId="0" borderId="9" xfId="4" applyFont="1" applyFill="1" applyBorder="1" applyAlignment="1" applyProtection="1">
      <alignment horizontal="center" wrapText="1"/>
    </xf>
  </cellXfs>
  <cellStyles count="12">
    <cellStyle name="Moeda" xfId="1" builtinId="4"/>
    <cellStyle name="Moeda 2" xfId="8"/>
    <cellStyle name="Moeda 3" xfId="11"/>
    <cellStyle name="Moeda_Plan1" xfId="5"/>
    <cellStyle name="Normal" xfId="0" builtinId="0"/>
    <cellStyle name="Normal 2" xfId="4"/>
    <cellStyle name="Normal 3" xfId="10"/>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CW64"/>
  <sheetViews>
    <sheetView tabSelected="1" view="pageBreakPreview" topLeftCell="C1" zoomScaleNormal="100" zoomScaleSheetLayoutView="100" workbookViewId="0">
      <selection activeCell="N20" sqref="N20:Q20"/>
    </sheetView>
  </sheetViews>
  <sheetFormatPr defaultColWidth="9.109375" defaultRowHeight="13.2" x14ac:dyDescent="0.25"/>
  <cols>
    <col min="1" max="1" width="5.5546875" style="250" customWidth="1"/>
    <col min="2" max="2" width="39.88671875" style="250" customWidth="1"/>
    <col min="3" max="5" width="14.6640625" style="250" customWidth="1"/>
    <col min="6" max="9" width="7.6640625" style="250" customWidth="1"/>
    <col min="10" max="17" width="14.6640625" style="250" customWidth="1"/>
    <col min="18" max="18" width="14.6640625" style="261" customWidth="1"/>
    <col min="19" max="101" width="9.109375" style="261"/>
    <col min="102" max="16384" width="9.109375" style="241"/>
  </cols>
  <sheetData>
    <row r="1" spans="1:18" s="256" customFormat="1" ht="20.399999999999999" x14ac:dyDescent="0.25">
      <c r="A1" s="565" t="s">
        <v>155</v>
      </c>
      <c r="B1" s="565"/>
      <c r="C1" s="565"/>
      <c r="D1" s="565"/>
      <c r="E1" s="565"/>
      <c r="F1" s="565"/>
      <c r="G1" s="565"/>
      <c r="H1" s="565"/>
      <c r="I1" s="565"/>
      <c r="J1" s="565"/>
      <c r="K1" s="565"/>
      <c r="L1" s="565"/>
      <c r="M1" s="565"/>
      <c r="N1" s="565"/>
      <c r="O1" s="565"/>
      <c r="P1" s="565"/>
      <c r="Q1" s="565"/>
      <c r="R1" s="258"/>
    </row>
    <row r="2" spans="1:18" s="257" customFormat="1" ht="15" customHeight="1" x14ac:dyDescent="0.3">
      <c r="A2" s="566" t="s">
        <v>330</v>
      </c>
      <c r="B2" s="566"/>
      <c r="C2" s="566"/>
      <c r="D2" s="566"/>
      <c r="E2" s="566"/>
      <c r="F2" s="566"/>
      <c r="G2" s="566"/>
      <c r="H2" s="566"/>
      <c r="I2" s="566"/>
      <c r="J2" s="566"/>
      <c r="K2" s="566"/>
      <c r="L2" s="566"/>
      <c r="M2" s="566"/>
      <c r="N2" s="566"/>
      <c r="O2" s="566"/>
      <c r="P2" s="566"/>
      <c r="Q2" s="566"/>
      <c r="R2" s="259"/>
    </row>
    <row r="3" spans="1:18" s="257" customFormat="1" ht="15" customHeight="1" x14ac:dyDescent="0.3">
      <c r="A3" s="567" t="s">
        <v>325</v>
      </c>
      <c r="B3" s="567"/>
      <c r="C3" s="567"/>
      <c r="D3" s="567"/>
      <c r="E3" s="567"/>
      <c r="F3" s="567"/>
      <c r="G3" s="567"/>
      <c r="H3" s="567"/>
      <c r="I3" s="567"/>
      <c r="J3" s="567"/>
      <c r="K3" s="567"/>
      <c r="L3" s="567"/>
      <c r="M3" s="567"/>
      <c r="N3" s="567"/>
      <c r="O3" s="567"/>
      <c r="P3" s="567"/>
      <c r="Q3" s="567"/>
      <c r="R3" s="259"/>
    </row>
    <row r="4" spans="1:18" s="274" customFormat="1" ht="15" customHeight="1" x14ac:dyDescent="0.25">
      <c r="A4" s="271"/>
      <c r="B4" s="272"/>
      <c r="C4" s="272"/>
      <c r="D4" s="272"/>
      <c r="E4" s="271"/>
      <c r="F4" s="271"/>
      <c r="G4" s="271"/>
      <c r="H4" s="271"/>
      <c r="I4" s="271"/>
      <c r="J4" s="271"/>
      <c r="K4" s="271"/>
      <c r="L4" s="271"/>
      <c r="M4" s="271"/>
      <c r="N4" s="271"/>
      <c r="O4" s="271"/>
      <c r="P4" s="434" t="s">
        <v>286</v>
      </c>
      <c r="Q4" s="477" t="s">
        <v>304</v>
      </c>
      <c r="R4" s="273"/>
    </row>
    <row r="5" spans="1:18" s="274" customFormat="1" ht="15" customHeight="1" x14ac:dyDescent="0.25">
      <c r="A5" s="271"/>
      <c r="B5" s="272"/>
      <c r="C5" s="272"/>
      <c r="D5" s="272"/>
      <c r="E5" s="271"/>
      <c r="F5" s="271"/>
      <c r="G5" s="271"/>
      <c r="H5" s="271"/>
      <c r="I5" s="271"/>
      <c r="J5" s="271"/>
      <c r="K5" s="271"/>
      <c r="L5" s="271"/>
      <c r="M5" s="271"/>
      <c r="N5" s="271"/>
      <c r="O5" s="271"/>
      <c r="P5" s="434" t="s">
        <v>299</v>
      </c>
      <c r="Q5" s="521"/>
      <c r="R5" s="273"/>
    </row>
    <row r="6" spans="1:18" s="274" customFormat="1" ht="15" customHeight="1" x14ac:dyDescent="0.25">
      <c r="A6" s="271"/>
      <c r="B6" s="272"/>
      <c r="C6" s="272"/>
      <c r="D6" s="272"/>
      <c r="E6" s="271"/>
      <c r="F6" s="271"/>
      <c r="G6" s="271"/>
      <c r="H6" s="271"/>
      <c r="I6" s="271"/>
      <c r="J6" s="271"/>
      <c r="K6" s="271"/>
      <c r="L6" s="271"/>
      <c r="M6" s="271"/>
      <c r="N6" s="271"/>
      <c r="O6" s="271"/>
      <c r="P6" s="434" t="s">
        <v>296</v>
      </c>
      <c r="Q6" s="521"/>
      <c r="R6" s="273"/>
    </row>
    <row r="7" spans="1:18" s="274" customFormat="1" ht="15" customHeight="1" x14ac:dyDescent="0.25">
      <c r="A7" s="272"/>
      <c r="B7" s="275"/>
      <c r="C7" s="275"/>
      <c r="D7" s="275"/>
      <c r="E7" s="275"/>
      <c r="F7" s="275"/>
      <c r="G7" s="275"/>
      <c r="H7" s="275"/>
      <c r="I7" s="275"/>
      <c r="J7" s="275"/>
      <c r="K7" s="275"/>
      <c r="L7" s="275"/>
      <c r="M7" s="275"/>
      <c r="N7" s="275"/>
      <c r="O7" s="275"/>
      <c r="P7" s="275"/>
      <c r="Q7" s="275"/>
      <c r="R7" s="273"/>
    </row>
    <row r="8" spans="1:18" s="274" customFormat="1" ht="15" customHeight="1" x14ac:dyDescent="0.25">
      <c r="A8" s="568" t="s">
        <v>139</v>
      </c>
      <c r="B8" s="569"/>
      <c r="C8" s="569"/>
      <c r="D8" s="569"/>
      <c r="E8" s="569"/>
      <c r="F8" s="569"/>
      <c r="G8" s="569"/>
      <c r="H8" s="569"/>
      <c r="I8" s="569"/>
      <c r="J8" s="569"/>
      <c r="K8" s="569"/>
      <c r="L8" s="569"/>
      <c r="M8" s="569"/>
      <c r="N8" s="569"/>
      <c r="O8" s="569"/>
      <c r="P8" s="569"/>
      <c r="Q8" s="570"/>
      <c r="R8" s="273"/>
    </row>
    <row r="9" spans="1:18" s="274" customFormat="1" ht="15" customHeight="1" x14ac:dyDescent="0.25">
      <c r="A9" s="571" t="s">
        <v>140</v>
      </c>
      <c r="B9" s="572"/>
      <c r="C9" s="572"/>
      <c r="D9" s="572"/>
      <c r="E9" s="572"/>
      <c r="F9" s="572"/>
      <c r="G9" s="572"/>
      <c r="H9" s="572"/>
      <c r="I9" s="572"/>
      <c r="J9" s="572"/>
      <c r="K9" s="572"/>
      <c r="L9" s="572"/>
      <c r="M9" s="572"/>
      <c r="N9" s="572"/>
      <c r="O9" s="572"/>
      <c r="P9" s="572"/>
      <c r="Q9" s="573"/>
      <c r="R9" s="273"/>
    </row>
    <row r="10" spans="1:18" s="274" customFormat="1" ht="15" customHeight="1" x14ac:dyDescent="0.25">
      <c r="A10" s="578"/>
      <c r="B10" s="578"/>
      <c r="C10" s="578"/>
      <c r="D10" s="578"/>
      <c r="E10" s="578"/>
      <c r="F10" s="578"/>
      <c r="G10" s="578"/>
      <c r="H10" s="578"/>
      <c r="I10" s="578"/>
      <c r="J10" s="578"/>
      <c r="K10" s="578"/>
      <c r="L10" s="578"/>
      <c r="M10" s="578"/>
      <c r="N10" s="578"/>
      <c r="O10" s="578"/>
      <c r="P10" s="578"/>
      <c r="Q10" s="578"/>
      <c r="R10" s="273"/>
    </row>
    <row r="11" spans="1:18" s="276" customFormat="1" ht="15" customHeight="1" x14ac:dyDescent="0.25">
      <c r="A11" s="579" t="s">
        <v>141</v>
      </c>
      <c r="B11" s="546" t="s">
        <v>142</v>
      </c>
      <c r="C11" s="582" t="s">
        <v>143</v>
      </c>
      <c r="D11" s="583"/>
      <c r="E11" s="546" t="s">
        <v>143</v>
      </c>
      <c r="F11" s="581" t="s">
        <v>144</v>
      </c>
      <c r="G11" s="581"/>
      <c r="H11" s="581"/>
      <c r="I11" s="581"/>
      <c r="J11" s="581"/>
      <c r="K11" s="581"/>
      <c r="L11" s="581"/>
      <c r="M11" s="581"/>
      <c r="N11" s="581"/>
      <c r="O11" s="546" t="s">
        <v>144</v>
      </c>
      <c r="P11" s="546" t="s">
        <v>265</v>
      </c>
      <c r="Q11" s="546" t="s">
        <v>282</v>
      </c>
    </row>
    <row r="12" spans="1:18" s="276" customFormat="1" ht="30" customHeight="1" x14ac:dyDescent="0.25">
      <c r="A12" s="580"/>
      <c r="B12" s="547"/>
      <c r="C12" s="579" t="s">
        <v>145</v>
      </c>
      <c r="D12" s="579" t="s">
        <v>182</v>
      </c>
      <c r="E12" s="547"/>
      <c r="F12" s="549" t="s">
        <v>312</v>
      </c>
      <c r="G12" s="549"/>
      <c r="H12" s="549" t="s">
        <v>283</v>
      </c>
      <c r="I12" s="549" t="s">
        <v>300</v>
      </c>
      <c r="J12" s="580" t="s">
        <v>315</v>
      </c>
      <c r="K12" s="554" t="s">
        <v>331</v>
      </c>
      <c r="L12" s="554" t="s">
        <v>331</v>
      </c>
      <c r="M12" s="554" t="s">
        <v>331</v>
      </c>
      <c r="N12" s="554" t="s">
        <v>331</v>
      </c>
      <c r="O12" s="547"/>
      <c r="P12" s="547"/>
      <c r="Q12" s="547"/>
    </row>
    <row r="13" spans="1:18" s="276" customFormat="1" ht="25.5" customHeight="1" x14ac:dyDescent="0.25">
      <c r="A13" s="580"/>
      <c r="B13" s="547"/>
      <c r="C13" s="580"/>
      <c r="D13" s="549"/>
      <c r="E13" s="547"/>
      <c r="F13" s="464" t="s">
        <v>187</v>
      </c>
      <c r="G13" s="399" t="s">
        <v>281</v>
      </c>
      <c r="H13" s="502" t="s">
        <v>187</v>
      </c>
      <c r="I13" s="502" t="s">
        <v>305</v>
      </c>
      <c r="J13" s="580"/>
      <c r="K13" s="555"/>
      <c r="L13" s="555"/>
      <c r="M13" s="555"/>
      <c r="N13" s="555"/>
      <c r="O13" s="547"/>
      <c r="P13" s="548"/>
      <c r="Q13" s="547"/>
    </row>
    <row r="14" spans="1:18" s="277" customFormat="1" ht="15" customHeight="1" x14ac:dyDescent="0.25">
      <c r="A14" s="549"/>
      <c r="B14" s="548"/>
      <c r="C14" s="549"/>
      <c r="D14" s="279">
        <f>'ENCARGOS SOCIAIS - Licitante'!B68/100</f>
        <v>0</v>
      </c>
      <c r="E14" s="548"/>
      <c r="F14" s="522">
        <v>0</v>
      </c>
      <c r="G14" s="523">
        <v>0</v>
      </c>
      <c r="H14" s="522">
        <v>0</v>
      </c>
      <c r="I14" s="524">
        <v>0</v>
      </c>
      <c r="J14" s="549"/>
      <c r="K14" s="556"/>
      <c r="L14" s="556"/>
      <c r="M14" s="556"/>
      <c r="N14" s="556"/>
      <c r="O14" s="548"/>
      <c r="P14" s="280">
        <f>'CITL - Licitante'!B18</f>
        <v>0</v>
      </c>
      <c r="Q14" s="548"/>
    </row>
    <row r="15" spans="1:18" s="277" customFormat="1" ht="30" customHeight="1" x14ac:dyDescent="0.25">
      <c r="A15" s="242">
        <v>1</v>
      </c>
      <c r="B15" s="285" t="s">
        <v>308</v>
      </c>
      <c r="C15" s="525">
        <v>0</v>
      </c>
      <c r="D15" s="537">
        <f>ROUND(IF(C15&lt;&gt;0,C15*$D$14,0),2)</f>
        <v>0</v>
      </c>
      <c r="E15" s="537">
        <f>SUM(C15:D15)</f>
        <v>0</v>
      </c>
      <c r="F15" s="550">
        <f>ROUND((IF((C15&gt;0),($F$14*21)-(($F$14*21)*$G$14),0)),2)</f>
        <v>0</v>
      </c>
      <c r="G15" s="550"/>
      <c r="H15" s="550">
        <f>ROUND((IF(C15&gt;0,MAX(($H$14*(21*$I$14))-(6%*(C15)),0),0)),2)</f>
        <v>0</v>
      </c>
      <c r="I15" s="550"/>
      <c r="J15" s="538">
        <f>'INSUMOS - Licitante'!$F$22</f>
        <v>0</v>
      </c>
      <c r="K15" s="536">
        <v>0</v>
      </c>
      <c r="L15" s="536">
        <v>0</v>
      </c>
      <c r="M15" s="536">
        <v>0</v>
      </c>
      <c r="N15" s="536">
        <v>0</v>
      </c>
      <c r="O15" s="541">
        <f>SUM(F15:N15)</f>
        <v>0</v>
      </c>
      <c r="P15" s="541">
        <f>ROUND(((E15+O15)*$P$14),2)</f>
        <v>0</v>
      </c>
      <c r="Q15" s="430">
        <f>ROUND(E15+O15+P15,2)</f>
        <v>0</v>
      </c>
    </row>
    <row r="16" spans="1:18" s="277" customFormat="1" ht="30" customHeight="1" x14ac:dyDescent="0.25">
      <c r="A16" s="508">
        <v>2</v>
      </c>
      <c r="B16" s="509" t="s">
        <v>309</v>
      </c>
      <c r="C16" s="525">
        <v>0</v>
      </c>
      <c r="D16" s="539">
        <f>ROUND(IF(C16&lt;&gt;0,C16*$D$14,0),2)</f>
        <v>0</v>
      </c>
      <c r="E16" s="539">
        <f>SUM(C16:D16)</f>
        <v>0</v>
      </c>
      <c r="F16" s="584">
        <f t="shared" ref="F16:F17" si="0">ROUND((IF((C16&gt;0),($F$14*21)-(($F$14*21)*$G$14),0)),2)</f>
        <v>0</v>
      </c>
      <c r="G16" s="584"/>
      <c r="H16" s="584">
        <f t="shared" ref="H16:H17" si="1">ROUND((IF(C16&gt;0,MAX(($H$14*(21*$I$14))-(6%*(C16)),0),0)),2)</f>
        <v>0</v>
      </c>
      <c r="I16" s="584"/>
      <c r="J16" s="540">
        <f>'INSUMOS - Licitante'!$F$22</f>
        <v>0</v>
      </c>
      <c r="K16" s="536">
        <v>0</v>
      </c>
      <c r="L16" s="536">
        <v>0</v>
      </c>
      <c r="M16" s="536">
        <v>0</v>
      </c>
      <c r="N16" s="536">
        <v>0</v>
      </c>
      <c r="O16" s="542">
        <f>SUM(F16:N16)</f>
        <v>0</v>
      </c>
      <c r="P16" s="542">
        <f>ROUND(((E16+O16)*$P$14),2)</f>
        <v>0</v>
      </c>
      <c r="Q16" s="510">
        <f>ROUND(E16+O16+P16,2)</f>
        <v>0</v>
      </c>
    </row>
    <row r="17" spans="1:101" s="277" customFormat="1" ht="30" customHeight="1" x14ac:dyDescent="0.25">
      <c r="A17" s="242">
        <v>3</v>
      </c>
      <c r="B17" s="285" t="s">
        <v>310</v>
      </c>
      <c r="C17" s="525">
        <v>0</v>
      </c>
      <c r="D17" s="537">
        <f>ROUND(IF(C17&lt;&gt;0,C17*$D$14,0),2)</f>
        <v>0</v>
      </c>
      <c r="E17" s="537">
        <f>SUM(C17:D17)</f>
        <v>0</v>
      </c>
      <c r="F17" s="550">
        <f t="shared" si="0"/>
        <v>0</v>
      </c>
      <c r="G17" s="550"/>
      <c r="H17" s="550">
        <f t="shared" si="1"/>
        <v>0</v>
      </c>
      <c r="I17" s="550"/>
      <c r="J17" s="538">
        <f>'INSUMOS - Licitante'!$F$22</f>
        <v>0</v>
      </c>
      <c r="K17" s="536">
        <v>0</v>
      </c>
      <c r="L17" s="536">
        <v>0</v>
      </c>
      <c r="M17" s="536">
        <v>0</v>
      </c>
      <c r="N17" s="536">
        <v>0</v>
      </c>
      <c r="O17" s="541">
        <f>SUM(F17:N17)</f>
        <v>0</v>
      </c>
      <c r="P17" s="541">
        <f>ROUND(((E17+O17)*$P$14),2)</f>
        <v>0</v>
      </c>
      <c r="Q17" s="430">
        <f>ROUND(E17+O17+P17,2)</f>
        <v>0</v>
      </c>
    </row>
    <row r="18" spans="1:101" s="277" customFormat="1" ht="30" customHeight="1" x14ac:dyDescent="0.25">
      <c r="A18" s="457"/>
      <c r="B18" s="458"/>
      <c r="C18" s="459"/>
      <c r="D18" s="460"/>
      <c r="E18" s="460"/>
      <c r="F18" s="461"/>
      <c r="G18" s="461"/>
      <c r="H18" s="461"/>
      <c r="I18" s="461"/>
      <c r="J18" s="461"/>
      <c r="K18" s="461"/>
      <c r="L18" s="461"/>
      <c r="M18" s="461"/>
      <c r="N18" s="461"/>
      <c r="O18" s="462"/>
      <c r="P18" s="462"/>
      <c r="Q18" s="463"/>
    </row>
    <row r="19" spans="1:101" s="277" customFormat="1" ht="15" customHeight="1" x14ac:dyDescent="0.25">
      <c r="A19" s="247"/>
      <c r="B19" s="248"/>
      <c r="C19" s="513"/>
      <c r="D19" s="431"/>
      <c r="E19" s="431"/>
      <c r="F19" s="431"/>
      <c r="G19" s="298"/>
      <c r="H19" s="507"/>
      <c r="I19" s="507"/>
      <c r="J19" s="507"/>
      <c r="K19" s="507"/>
      <c r="L19" s="507"/>
      <c r="M19" s="506" t="s">
        <v>306</v>
      </c>
      <c r="N19" s="551"/>
      <c r="O19" s="552"/>
      <c r="P19" s="552"/>
      <c r="Q19" s="553"/>
    </row>
    <row r="20" spans="1:101" s="277" customFormat="1" ht="15" customHeight="1" x14ac:dyDescent="0.25">
      <c r="A20" s="247"/>
      <c r="B20" s="248"/>
      <c r="C20" s="431"/>
      <c r="D20" s="431"/>
      <c r="E20" s="431"/>
      <c r="F20" s="431"/>
      <c r="G20" s="298"/>
      <c r="H20" s="507"/>
      <c r="I20" s="507"/>
      <c r="J20" s="507"/>
      <c r="K20" s="507"/>
      <c r="L20" s="507"/>
      <c r="M20" s="506" t="s">
        <v>307</v>
      </c>
      <c r="N20" s="551"/>
      <c r="O20" s="552"/>
      <c r="P20" s="552"/>
      <c r="Q20" s="553"/>
    </row>
    <row r="21" spans="1:101" s="498" customFormat="1" ht="30" customHeight="1" thickBot="1" x14ac:dyDescent="0.3">
      <c r="A21" s="426" t="s">
        <v>287</v>
      </c>
      <c r="B21" s="427"/>
      <c r="C21" s="418"/>
      <c r="D21" s="418"/>
      <c r="E21" s="418"/>
      <c r="F21" s="418"/>
      <c r="G21" s="417"/>
      <c r="H21" s="417"/>
      <c r="I21" s="418"/>
      <c r="J21" s="418"/>
      <c r="K21" s="418"/>
      <c r="L21" s="418"/>
      <c r="M21" s="418"/>
      <c r="N21" s="418"/>
      <c r="O21" s="428"/>
      <c r="P21" s="428"/>
      <c r="Q21" s="428"/>
      <c r="R21" s="499"/>
    </row>
    <row r="22" spans="1:101" s="498" customFormat="1" ht="30" customHeight="1" thickTop="1" x14ac:dyDescent="0.25">
      <c r="A22" s="435"/>
      <c r="B22" s="436"/>
      <c r="C22" s="437"/>
      <c r="D22" s="437"/>
      <c r="E22" s="437"/>
      <c r="F22" s="437"/>
      <c r="G22" s="438"/>
      <c r="H22" s="438"/>
      <c r="I22" s="437"/>
      <c r="J22" s="437"/>
      <c r="K22" s="437"/>
      <c r="L22" s="437"/>
      <c r="M22" s="437"/>
      <c r="N22" s="437"/>
      <c r="O22" s="429"/>
      <c r="P22" s="429"/>
      <c r="Q22" s="429"/>
      <c r="R22" s="499"/>
    </row>
    <row r="23" spans="1:101" s="423" customFormat="1" ht="30" customHeight="1" x14ac:dyDescent="0.25">
      <c r="A23" s="248"/>
      <c r="B23" s="248"/>
      <c r="C23" s="419" t="s">
        <v>288</v>
      </c>
      <c r="D23" s="420" t="s">
        <v>289</v>
      </c>
      <c r="E23" s="504" t="s">
        <v>290</v>
      </c>
      <c r="F23" s="561" t="s">
        <v>291</v>
      </c>
      <c r="G23" s="562"/>
      <c r="H23" s="585" t="s">
        <v>292</v>
      </c>
      <c r="I23" s="586"/>
      <c r="J23" s="456"/>
      <c r="K23" s="421"/>
      <c r="L23" s="421"/>
      <c r="M23" s="421"/>
      <c r="N23" s="244"/>
      <c r="O23" s="456"/>
      <c r="P23" s="244"/>
      <c r="Q23" s="244"/>
      <c r="R23" s="422"/>
    </row>
    <row r="24" spans="1:101" s="277" customFormat="1" ht="30" customHeight="1" x14ac:dyDescent="0.25">
      <c r="A24" s="242">
        <v>1</v>
      </c>
      <c r="B24" s="285" t="str">
        <f>B15</f>
        <v>Motorista de Apoio Administrativo (44 horas)</v>
      </c>
      <c r="C24" s="430">
        <f>Q15</f>
        <v>0</v>
      </c>
      <c r="D24" s="424" t="s">
        <v>335</v>
      </c>
      <c r="E24" s="503">
        <f>C24*D24</f>
        <v>0</v>
      </c>
      <c r="F24" s="557">
        <v>30</v>
      </c>
      <c r="G24" s="558"/>
      <c r="H24" s="559">
        <f>E24*F24</f>
        <v>0</v>
      </c>
      <c r="I24" s="560"/>
      <c r="J24" s="431"/>
      <c r="K24" s="270"/>
      <c r="L24" s="270"/>
      <c r="M24" s="270"/>
      <c r="N24" s="244"/>
      <c r="O24" s="431"/>
      <c r="P24" s="244"/>
      <c r="Q24" s="244"/>
      <c r="R24" s="422"/>
    </row>
    <row r="25" spans="1:101" s="277" customFormat="1" ht="30" customHeight="1" x14ac:dyDescent="0.25">
      <c r="A25" s="508">
        <v>2</v>
      </c>
      <c r="B25" s="509" t="str">
        <f t="shared" ref="B25:B26" si="2">B16</f>
        <v>Motorista de Autoridades (44 horas)</v>
      </c>
      <c r="C25" s="510">
        <f>Q16</f>
        <v>0</v>
      </c>
      <c r="D25" s="511" t="s">
        <v>336</v>
      </c>
      <c r="E25" s="512">
        <f t="shared" ref="E25:E26" si="3">C25*D25</f>
        <v>0</v>
      </c>
      <c r="F25" s="576" t="s">
        <v>314</v>
      </c>
      <c r="G25" s="577"/>
      <c r="H25" s="574">
        <f t="shared" ref="H25:H26" si="4">E25*F25</f>
        <v>0</v>
      </c>
      <c r="I25" s="575"/>
      <c r="J25" s="431"/>
      <c r="K25" s="270"/>
      <c r="L25" s="270"/>
      <c r="M25" s="270"/>
      <c r="N25" s="244"/>
      <c r="O25" s="431"/>
      <c r="P25" s="244"/>
      <c r="Q25" s="244"/>
      <c r="R25" s="422"/>
    </row>
    <row r="26" spans="1:101" s="277" customFormat="1" ht="30" customHeight="1" x14ac:dyDescent="0.25">
      <c r="A26" s="242">
        <v>3</v>
      </c>
      <c r="B26" s="285" t="str">
        <f t="shared" si="2"/>
        <v>Motorista Supervisor (44 horas)</v>
      </c>
      <c r="C26" s="430">
        <f>Q17</f>
        <v>0</v>
      </c>
      <c r="D26" s="424" t="s">
        <v>293</v>
      </c>
      <c r="E26" s="503">
        <f t="shared" si="3"/>
        <v>0</v>
      </c>
      <c r="F26" s="557">
        <v>30</v>
      </c>
      <c r="G26" s="558"/>
      <c r="H26" s="559">
        <f t="shared" si="4"/>
        <v>0</v>
      </c>
      <c r="I26" s="560"/>
      <c r="J26" s="431"/>
      <c r="K26" s="431"/>
      <c r="L26" s="431"/>
      <c r="M26" s="474" t="s">
        <v>294</v>
      </c>
      <c r="N26" s="544">
        <f>SUM(H24:H26)</f>
        <v>0</v>
      </c>
      <c r="O26" s="545"/>
      <c r="P26" s="244"/>
      <c r="Q26" s="244"/>
      <c r="R26" s="422"/>
    </row>
    <row r="27" spans="1:101" s="277" customFormat="1" ht="30" customHeight="1" x14ac:dyDescent="0.25">
      <c r="A27" s="247"/>
      <c r="B27" s="248"/>
      <c r="C27" s="354"/>
      <c r="D27" s="520">
        <f>D24+D25+D26</f>
        <v>12</v>
      </c>
      <c r="E27" s="425">
        <f>SUM(E24:E26)</f>
        <v>0</v>
      </c>
      <c r="F27" s="298"/>
      <c r="G27" s="298"/>
      <c r="H27" s="298"/>
      <c r="I27" s="243"/>
      <c r="K27" s="270"/>
      <c r="L27" s="270"/>
      <c r="M27" s="270"/>
      <c r="N27" s="244"/>
      <c r="O27" s="431"/>
      <c r="P27" s="244"/>
      <c r="Q27" s="244"/>
      <c r="R27" s="422"/>
      <c r="S27" s="494"/>
    </row>
    <row r="28" spans="1:101" s="498" customFormat="1" ht="30" customHeight="1" thickBot="1" x14ac:dyDescent="0.3">
      <c r="A28" s="426" t="s">
        <v>295</v>
      </c>
      <c r="B28" s="427"/>
      <c r="C28" s="418"/>
      <c r="D28" s="418"/>
      <c r="E28" s="418"/>
      <c r="F28" s="418"/>
      <c r="G28" s="417"/>
      <c r="H28" s="417"/>
      <c r="I28" s="418"/>
      <c r="J28" s="418"/>
      <c r="K28" s="418"/>
      <c r="L28" s="418"/>
      <c r="M28" s="418"/>
      <c r="N28" s="418"/>
      <c r="O28" s="428"/>
      <c r="P28" s="428"/>
      <c r="Q28" s="428"/>
      <c r="R28" s="495"/>
      <c r="S28" s="496"/>
    </row>
    <row r="29" spans="1:101" s="498" customFormat="1" ht="30" customHeight="1" thickTop="1" x14ac:dyDescent="0.25">
      <c r="A29" s="443"/>
      <c r="B29" s="439"/>
      <c r="C29" s="440"/>
      <c r="D29" s="440"/>
      <c r="E29" s="440"/>
      <c r="F29" s="440"/>
      <c r="G29" s="441"/>
      <c r="H29" s="441"/>
      <c r="I29" s="440"/>
      <c r="J29" s="440"/>
      <c r="K29" s="440"/>
      <c r="L29" s="440"/>
      <c r="M29" s="440"/>
      <c r="N29" s="440"/>
      <c r="O29" s="442"/>
      <c r="P29" s="442"/>
      <c r="Q29" s="442"/>
      <c r="R29" s="495"/>
      <c r="S29" s="496"/>
    </row>
    <row r="30" spans="1:101" s="433" customFormat="1" ht="15" customHeight="1" x14ac:dyDescent="0.25">
      <c r="A30" s="543" t="s">
        <v>334</v>
      </c>
      <c r="B30" s="543"/>
      <c r="C30" s="543"/>
      <c r="D30" s="543"/>
      <c r="E30" s="543"/>
      <c r="F30" s="543"/>
      <c r="G30" s="543"/>
      <c r="H30" s="543"/>
      <c r="I30" s="543"/>
      <c r="J30" s="543"/>
      <c r="K30" s="543"/>
      <c r="L30" s="543"/>
      <c r="M30" s="543"/>
      <c r="N30" s="543"/>
      <c r="O30" s="543"/>
      <c r="P30" s="543"/>
      <c r="Q30" s="543"/>
      <c r="R30" s="497"/>
      <c r="S30" s="497"/>
      <c r="T30" s="432"/>
      <c r="U30" s="432"/>
      <c r="V30" s="432"/>
      <c r="W30" s="432"/>
      <c r="X30" s="432"/>
      <c r="Y30" s="432"/>
      <c r="Z30" s="432"/>
      <c r="AA30" s="432"/>
      <c r="AB30" s="432"/>
      <c r="AC30" s="432"/>
      <c r="AD30" s="432"/>
      <c r="AE30" s="432"/>
      <c r="AF30" s="432"/>
      <c r="AG30" s="432"/>
      <c r="AH30" s="432"/>
      <c r="AI30" s="432"/>
      <c r="AJ30" s="432"/>
      <c r="AK30" s="432"/>
      <c r="AL30" s="432"/>
      <c r="AM30" s="432"/>
      <c r="AN30" s="432"/>
      <c r="AO30" s="432"/>
      <c r="AP30" s="432"/>
      <c r="AQ30" s="432"/>
      <c r="AR30" s="432"/>
      <c r="AS30" s="432"/>
      <c r="AT30" s="432"/>
      <c r="AU30" s="432"/>
      <c r="AV30" s="432"/>
      <c r="AW30" s="432"/>
      <c r="AX30" s="432"/>
      <c r="AY30" s="432"/>
      <c r="AZ30" s="432"/>
      <c r="BA30" s="432"/>
      <c r="BB30" s="432"/>
      <c r="BC30" s="432"/>
      <c r="BD30" s="432"/>
      <c r="BE30" s="432"/>
      <c r="BF30" s="432"/>
      <c r="BG30" s="432"/>
      <c r="BH30" s="432"/>
      <c r="BI30" s="432"/>
      <c r="BJ30" s="432"/>
      <c r="BK30" s="432"/>
      <c r="BL30" s="432"/>
      <c r="BM30" s="432"/>
      <c r="BN30" s="432"/>
      <c r="BO30" s="432"/>
      <c r="BP30" s="432"/>
      <c r="BQ30" s="432"/>
      <c r="BR30" s="432"/>
      <c r="BS30" s="432"/>
      <c r="BT30" s="432"/>
      <c r="BU30" s="432"/>
      <c r="BV30" s="432"/>
      <c r="BW30" s="432"/>
      <c r="BX30" s="432"/>
      <c r="BY30" s="432"/>
      <c r="BZ30" s="432"/>
      <c r="CA30" s="432"/>
      <c r="CB30" s="432"/>
      <c r="CC30" s="432"/>
      <c r="CD30" s="432"/>
      <c r="CE30" s="432"/>
      <c r="CF30" s="432"/>
      <c r="CG30" s="432"/>
      <c r="CH30" s="432"/>
      <c r="CI30" s="432"/>
      <c r="CJ30" s="432"/>
      <c r="CK30" s="432"/>
      <c r="CL30" s="432"/>
      <c r="CM30" s="432"/>
      <c r="CN30" s="432"/>
      <c r="CO30" s="432"/>
      <c r="CP30" s="432"/>
      <c r="CQ30" s="432"/>
      <c r="CR30" s="432"/>
      <c r="CS30" s="432"/>
      <c r="CT30" s="432"/>
      <c r="CU30" s="432"/>
      <c r="CV30" s="432"/>
      <c r="CW30" s="432"/>
    </row>
    <row r="31" spans="1:101" s="433" customFormat="1" ht="15" customHeight="1" x14ac:dyDescent="0.25">
      <c r="A31" s="543" t="s">
        <v>311</v>
      </c>
      <c r="B31" s="543"/>
      <c r="C31" s="543"/>
      <c r="D31" s="543"/>
      <c r="E31" s="543"/>
      <c r="F31" s="543"/>
      <c r="G31" s="543"/>
      <c r="H31" s="543"/>
      <c r="I31" s="543"/>
      <c r="J31" s="543"/>
      <c r="K31" s="543"/>
      <c r="L31" s="543"/>
      <c r="M31" s="543"/>
      <c r="N31" s="543"/>
      <c r="O31" s="543"/>
      <c r="P31" s="543"/>
      <c r="Q31" s="543"/>
      <c r="R31" s="497"/>
      <c r="S31" s="497"/>
      <c r="T31" s="432"/>
      <c r="U31" s="432"/>
      <c r="V31" s="432"/>
      <c r="W31" s="432"/>
      <c r="X31" s="432"/>
      <c r="Y31" s="432"/>
      <c r="Z31" s="432"/>
      <c r="AA31" s="432"/>
      <c r="AB31" s="432"/>
      <c r="AC31" s="432"/>
      <c r="AD31" s="432"/>
      <c r="AE31" s="432"/>
      <c r="AF31" s="432"/>
      <c r="AG31" s="432"/>
      <c r="AH31" s="432"/>
      <c r="AI31" s="432"/>
      <c r="AJ31" s="432"/>
      <c r="AK31" s="432"/>
      <c r="AL31" s="432"/>
      <c r="AM31" s="432"/>
      <c r="AN31" s="432"/>
      <c r="AO31" s="432"/>
      <c r="AP31" s="432"/>
      <c r="AQ31" s="432"/>
      <c r="AR31" s="432"/>
      <c r="AS31" s="432"/>
      <c r="AT31" s="432"/>
      <c r="AU31" s="432"/>
      <c r="AV31" s="432"/>
      <c r="AW31" s="432"/>
      <c r="AX31" s="432"/>
      <c r="AY31" s="432"/>
      <c r="AZ31" s="432"/>
      <c r="BA31" s="432"/>
      <c r="BB31" s="432"/>
      <c r="BC31" s="432"/>
      <c r="BD31" s="432"/>
      <c r="BE31" s="432"/>
      <c r="BF31" s="432"/>
      <c r="BG31" s="432"/>
      <c r="BH31" s="432"/>
      <c r="BI31" s="432"/>
      <c r="BJ31" s="432"/>
      <c r="BK31" s="432"/>
      <c r="BL31" s="432"/>
      <c r="BM31" s="432"/>
      <c r="BN31" s="432"/>
      <c r="BO31" s="432"/>
      <c r="BP31" s="432"/>
      <c r="BQ31" s="432"/>
      <c r="BR31" s="432"/>
      <c r="BS31" s="432"/>
      <c r="BT31" s="432"/>
      <c r="BU31" s="432"/>
      <c r="BV31" s="432"/>
      <c r="BW31" s="432"/>
      <c r="BX31" s="432"/>
      <c r="BY31" s="432"/>
      <c r="BZ31" s="432"/>
      <c r="CA31" s="432"/>
      <c r="CB31" s="432"/>
      <c r="CC31" s="432"/>
      <c r="CD31" s="432"/>
      <c r="CE31" s="432"/>
      <c r="CF31" s="432"/>
      <c r="CG31" s="432"/>
      <c r="CH31" s="432"/>
      <c r="CI31" s="432"/>
      <c r="CJ31" s="432"/>
      <c r="CK31" s="432"/>
      <c r="CL31" s="432"/>
      <c r="CM31" s="432"/>
      <c r="CN31" s="432"/>
      <c r="CO31" s="432"/>
      <c r="CP31" s="432"/>
      <c r="CQ31" s="432"/>
      <c r="CR31" s="432"/>
      <c r="CS31" s="432"/>
      <c r="CT31" s="432"/>
      <c r="CU31" s="432"/>
      <c r="CV31" s="432"/>
      <c r="CW31" s="432"/>
    </row>
    <row r="32" spans="1:101" s="433" customFormat="1" ht="15" customHeight="1" x14ac:dyDescent="0.25">
      <c r="A32" s="543" t="s">
        <v>332</v>
      </c>
      <c r="B32" s="543"/>
      <c r="C32" s="543"/>
      <c r="D32" s="543"/>
      <c r="E32" s="543"/>
      <c r="F32" s="543"/>
      <c r="G32" s="543"/>
      <c r="H32" s="543"/>
      <c r="I32" s="543"/>
      <c r="J32" s="543"/>
      <c r="K32" s="543"/>
      <c r="L32" s="543"/>
      <c r="M32" s="543"/>
      <c r="N32" s="543"/>
      <c r="O32" s="543"/>
      <c r="P32" s="543"/>
      <c r="Q32" s="543"/>
      <c r="R32" s="497"/>
      <c r="S32" s="497"/>
      <c r="T32" s="432"/>
      <c r="U32" s="432"/>
      <c r="V32" s="432"/>
      <c r="W32" s="432"/>
      <c r="X32" s="432"/>
      <c r="Y32" s="432"/>
      <c r="Z32" s="432"/>
      <c r="AA32" s="432"/>
      <c r="AB32" s="432"/>
      <c r="AC32" s="432"/>
      <c r="AD32" s="432"/>
      <c r="AE32" s="432"/>
      <c r="AF32" s="432"/>
      <c r="AG32" s="432"/>
      <c r="AH32" s="432"/>
      <c r="AI32" s="432"/>
      <c r="AJ32" s="432"/>
      <c r="AK32" s="432"/>
      <c r="AL32" s="432"/>
      <c r="AM32" s="432"/>
      <c r="AN32" s="432"/>
      <c r="AO32" s="432"/>
      <c r="AP32" s="432"/>
      <c r="AQ32" s="432"/>
      <c r="AR32" s="432"/>
      <c r="AS32" s="432"/>
      <c r="AT32" s="432"/>
      <c r="AU32" s="432"/>
      <c r="AV32" s="432"/>
      <c r="AW32" s="432"/>
      <c r="AX32" s="432"/>
      <c r="AY32" s="432"/>
      <c r="AZ32" s="432"/>
      <c r="BA32" s="432"/>
      <c r="BB32" s="432"/>
      <c r="BC32" s="432"/>
      <c r="BD32" s="432"/>
      <c r="BE32" s="432"/>
      <c r="BF32" s="432"/>
      <c r="BG32" s="432"/>
      <c r="BH32" s="432"/>
      <c r="BI32" s="432"/>
      <c r="BJ32" s="432"/>
      <c r="BK32" s="432"/>
      <c r="BL32" s="432"/>
      <c r="BM32" s="432"/>
      <c r="BN32" s="432"/>
      <c r="BO32" s="432"/>
      <c r="BP32" s="432"/>
      <c r="BQ32" s="432"/>
      <c r="BR32" s="432"/>
      <c r="BS32" s="432"/>
      <c r="BT32" s="432"/>
      <c r="BU32" s="432"/>
      <c r="BV32" s="432"/>
      <c r="BW32" s="432"/>
      <c r="BX32" s="432"/>
      <c r="BY32" s="432"/>
      <c r="BZ32" s="432"/>
      <c r="CA32" s="432"/>
      <c r="CB32" s="432"/>
      <c r="CC32" s="432"/>
      <c r="CD32" s="432"/>
      <c r="CE32" s="432"/>
      <c r="CF32" s="432"/>
      <c r="CG32" s="432"/>
      <c r="CH32" s="432"/>
      <c r="CI32" s="432"/>
      <c r="CJ32" s="432"/>
      <c r="CK32" s="432"/>
      <c r="CL32" s="432"/>
      <c r="CM32" s="432"/>
      <c r="CN32" s="432"/>
      <c r="CO32" s="432"/>
      <c r="CP32" s="432"/>
      <c r="CQ32" s="432"/>
      <c r="CR32" s="432"/>
      <c r="CS32" s="432"/>
      <c r="CT32" s="432"/>
      <c r="CU32" s="432"/>
      <c r="CV32" s="432"/>
      <c r="CW32" s="432"/>
    </row>
    <row r="33" spans="1:101" s="433" customFormat="1" ht="15" customHeight="1" x14ac:dyDescent="0.25">
      <c r="A33" s="543" t="s">
        <v>333</v>
      </c>
      <c r="B33" s="543"/>
      <c r="C33" s="543"/>
      <c r="D33" s="543"/>
      <c r="E33" s="543"/>
      <c r="F33" s="543"/>
      <c r="G33" s="543"/>
      <c r="H33" s="543"/>
      <c r="I33" s="543"/>
      <c r="J33" s="543"/>
      <c r="K33" s="543"/>
      <c r="L33" s="543"/>
      <c r="M33" s="543"/>
      <c r="N33" s="543"/>
      <c r="O33" s="543"/>
      <c r="P33" s="543"/>
      <c r="Q33" s="543"/>
      <c r="R33" s="497"/>
      <c r="S33" s="497"/>
      <c r="T33" s="432"/>
      <c r="U33" s="432"/>
      <c r="V33" s="432"/>
      <c r="W33" s="432"/>
      <c r="X33" s="432"/>
      <c r="Y33" s="432"/>
      <c r="Z33" s="432"/>
      <c r="AA33" s="432"/>
      <c r="AB33" s="432"/>
      <c r="AC33" s="432"/>
      <c r="AD33" s="432"/>
      <c r="AE33" s="432"/>
      <c r="AF33" s="432"/>
      <c r="AG33" s="432"/>
      <c r="AH33" s="432"/>
      <c r="AI33" s="432"/>
      <c r="AJ33" s="432"/>
      <c r="AK33" s="432"/>
      <c r="AL33" s="432"/>
      <c r="AM33" s="432"/>
      <c r="AN33" s="432"/>
      <c r="AO33" s="432"/>
      <c r="AP33" s="432"/>
      <c r="AQ33" s="432"/>
      <c r="AR33" s="432"/>
      <c r="AS33" s="432"/>
      <c r="AT33" s="432"/>
      <c r="AU33" s="432"/>
      <c r="AV33" s="432"/>
      <c r="AW33" s="432"/>
      <c r="AX33" s="432"/>
      <c r="AY33" s="432"/>
      <c r="AZ33" s="432"/>
      <c r="BA33" s="432"/>
      <c r="BB33" s="432"/>
      <c r="BC33" s="432"/>
      <c r="BD33" s="432"/>
      <c r="BE33" s="432"/>
      <c r="BF33" s="432"/>
      <c r="BG33" s="432"/>
      <c r="BH33" s="432"/>
      <c r="BI33" s="432"/>
      <c r="BJ33" s="432"/>
      <c r="BK33" s="432"/>
      <c r="BL33" s="432"/>
      <c r="BM33" s="432"/>
      <c r="BN33" s="432"/>
      <c r="BO33" s="432"/>
      <c r="BP33" s="432"/>
      <c r="BQ33" s="432"/>
      <c r="BR33" s="432"/>
      <c r="BS33" s="432"/>
      <c r="BT33" s="432"/>
      <c r="BU33" s="432"/>
      <c r="BV33" s="432"/>
      <c r="BW33" s="432"/>
      <c r="BX33" s="432"/>
      <c r="BY33" s="432"/>
      <c r="BZ33" s="432"/>
      <c r="CA33" s="432"/>
      <c r="CB33" s="432"/>
      <c r="CC33" s="432"/>
      <c r="CD33" s="432"/>
      <c r="CE33" s="432"/>
      <c r="CF33" s="432"/>
      <c r="CG33" s="432"/>
      <c r="CH33" s="432"/>
      <c r="CI33" s="432"/>
      <c r="CJ33" s="432"/>
      <c r="CK33" s="432"/>
      <c r="CL33" s="432"/>
      <c r="CM33" s="432"/>
      <c r="CN33" s="432"/>
      <c r="CO33" s="432"/>
      <c r="CP33" s="432"/>
      <c r="CQ33" s="432"/>
      <c r="CR33" s="432"/>
      <c r="CS33" s="432"/>
      <c r="CT33" s="432"/>
      <c r="CU33" s="432"/>
      <c r="CV33" s="432"/>
      <c r="CW33" s="432"/>
    </row>
    <row r="34" spans="1:101" s="433" customFormat="1" ht="15" customHeight="1" x14ac:dyDescent="0.25">
      <c r="A34" s="543" t="s">
        <v>272</v>
      </c>
      <c r="B34" s="543"/>
      <c r="C34" s="543"/>
      <c r="D34" s="543"/>
      <c r="E34" s="543"/>
      <c r="F34" s="543"/>
      <c r="G34" s="543"/>
      <c r="H34" s="543"/>
      <c r="I34" s="543"/>
      <c r="J34" s="543"/>
      <c r="K34" s="543"/>
      <c r="L34" s="543"/>
      <c r="M34" s="543"/>
      <c r="N34" s="543"/>
      <c r="O34" s="543"/>
      <c r="P34" s="543"/>
      <c r="Q34" s="543"/>
      <c r="R34" s="497"/>
      <c r="S34" s="497"/>
      <c r="T34" s="432"/>
      <c r="U34" s="432"/>
      <c r="V34" s="432"/>
      <c r="W34" s="432"/>
      <c r="X34" s="432"/>
      <c r="Y34" s="432"/>
      <c r="Z34" s="432"/>
      <c r="AA34" s="432"/>
      <c r="AB34" s="432"/>
      <c r="AC34" s="432"/>
      <c r="AD34" s="432"/>
      <c r="AE34" s="432"/>
      <c r="AF34" s="432"/>
      <c r="AG34" s="432"/>
      <c r="AH34" s="432"/>
      <c r="AI34" s="432"/>
      <c r="AJ34" s="432"/>
      <c r="AK34" s="432"/>
      <c r="AL34" s="432"/>
      <c r="AM34" s="432"/>
      <c r="AN34" s="432"/>
      <c r="AO34" s="432"/>
      <c r="AP34" s="432"/>
      <c r="AQ34" s="432"/>
      <c r="AR34" s="432"/>
      <c r="AS34" s="432"/>
      <c r="AT34" s="432"/>
      <c r="AU34" s="432"/>
      <c r="AV34" s="432"/>
      <c r="AW34" s="432"/>
      <c r="AX34" s="432"/>
      <c r="AY34" s="432"/>
      <c r="AZ34" s="432"/>
      <c r="BA34" s="432"/>
      <c r="BB34" s="432"/>
      <c r="BC34" s="432"/>
      <c r="BD34" s="432"/>
      <c r="BE34" s="432"/>
      <c r="BF34" s="432"/>
      <c r="BG34" s="432"/>
      <c r="BH34" s="432"/>
      <c r="BI34" s="432"/>
      <c r="BJ34" s="432"/>
      <c r="BK34" s="432"/>
      <c r="BL34" s="432"/>
      <c r="BM34" s="432"/>
      <c r="BN34" s="432"/>
      <c r="BO34" s="432"/>
      <c r="BP34" s="432"/>
      <c r="BQ34" s="432"/>
      <c r="BR34" s="432"/>
      <c r="BS34" s="432"/>
      <c r="BT34" s="432"/>
      <c r="BU34" s="432"/>
      <c r="BV34" s="432"/>
      <c r="BW34" s="432"/>
      <c r="BX34" s="432"/>
      <c r="BY34" s="432"/>
      <c r="BZ34" s="432"/>
      <c r="CA34" s="432"/>
      <c r="CB34" s="432"/>
      <c r="CC34" s="432"/>
      <c r="CD34" s="432"/>
      <c r="CE34" s="432"/>
      <c r="CF34" s="432"/>
      <c r="CG34" s="432"/>
      <c r="CH34" s="432"/>
      <c r="CI34" s="432"/>
      <c r="CJ34" s="432"/>
      <c r="CK34" s="432"/>
      <c r="CL34" s="432"/>
      <c r="CM34" s="432"/>
      <c r="CN34" s="432"/>
      <c r="CO34" s="432"/>
      <c r="CP34" s="432"/>
      <c r="CQ34" s="432"/>
      <c r="CR34" s="432"/>
      <c r="CS34" s="432"/>
      <c r="CT34" s="432"/>
      <c r="CU34" s="432"/>
      <c r="CV34" s="432"/>
      <c r="CW34" s="432"/>
    </row>
    <row r="35" spans="1:101" s="433" customFormat="1" ht="15" customHeight="1" x14ac:dyDescent="0.25">
      <c r="A35" s="543" t="s">
        <v>271</v>
      </c>
      <c r="B35" s="543"/>
      <c r="C35" s="543"/>
      <c r="D35" s="543"/>
      <c r="E35" s="543"/>
      <c r="F35" s="543"/>
      <c r="G35" s="543"/>
      <c r="H35" s="543"/>
      <c r="I35" s="543"/>
      <c r="J35" s="543"/>
      <c r="K35" s="543"/>
      <c r="L35" s="543"/>
      <c r="M35" s="543"/>
      <c r="N35" s="543"/>
      <c r="O35" s="543"/>
      <c r="P35" s="543"/>
      <c r="Q35" s="543"/>
      <c r="R35" s="497"/>
      <c r="S35" s="497"/>
      <c r="T35" s="432"/>
      <c r="U35" s="432"/>
      <c r="V35" s="432"/>
      <c r="W35" s="432"/>
      <c r="X35" s="432"/>
      <c r="Y35" s="432"/>
      <c r="Z35" s="432"/>
      <c r="AA35" s="432"/>
      <c r="AB35" s="432"/>
      <c r="AC35" s="432"/>
      <c r="AD35" s="432"/>
      <c r="AE35" s="432"/>
      <c r="AF35" s="432"/>
      <c r="AG35" s="432"/>
      <c r="AH35" s="432"/>
      <c r="AI35" s="432"/>
      <c r="AJ35" s="432"/>
      <c r="AK35" s="432"/>
      <c r="AL35" s="432"/>
      <c r="AM35" s="432"/>
      <c r="AN35" s="432"/>
      <c r="AO35" s="432"/>
      <c r="AP35" s="432"/>
      <c r="AQ35" s="432"/>
      <c r="AR35" s="432"/>
      <c r="AS35" s="432"/>
      <c r="AT35" s="432"/>
      <c r="AU35" s="432"/>
      <c r="AV35" s="432"/>
      <c r="AW35" s="432"/>
      <c r="AX35" s="432"/>
      <c r="AY35" s="432"/>
      <c r="AZ35" s="432"/>
      <c r="BA35" s="432"/>
      <c r="BB35" s="432"/>
      <c r="BC35" s="432"/>
      <c r="BD35" s="432"/>
      <c r="BE35" s="432"/>
      <c r="BF35" s="432"/>
      <c r="BG35" s="432"/>
      <c r="BH35" s="432"/>
      <c r="BI35" s="432"/>
      <c r="BJ35" s="432"/>
      <c r="BK35" s="432"/>
      <c r="BL35" s="432"/>
      <c r="BM35" s="432"/>
      <c r="BN35" s="432"/>
      <c r="BO35" s="432"/>
      <c r="BP35" s="432"/>
      <c r="BQ35" s="432"/>
      <c r="BR35" s="432"/>
      <c r="BS35" s="432"/>
      <c r="BT35" s="432"/>
      <c r="BU35" s="432"/>
      <c r="BV35" s="432"/>
      <c r="BW35" s="432"/>
      <c r="BX35" s="432"/>
      <c r="BY35" s="432"/>
      <c r="BZ35" s="432"/>
      <c r="CA35" s="432"/>
      <c r="CB35" s="432"/>
      <c r="CC35" s="432"/>
      <c r="CD35" s="432"/>
      <c r="CE35" s="432"/>
      <c r="CF35" s="432"/>
      <c r="CG35" s="432"/>
      <c r="CH35" s="432"/>
      <c r="CI35" s="432"/>
      <c r="CJ35" s="432"/>
      <c r="CK35" s="432"/>
      <c r="CL35" s="432"/>
      <c r="CM35" s="432"/>
      <c r="CN35" s="432"/>
      <c r="CO35" s="432"/>
      <c r="CP35" s="432"/>
      <c r="CQ35" s="432"/>
      <c r="CR35" s="432"/>
      <c r="CS35" s="432"/>
      <c r="CT35" s="432"/>
      <c r="CU35" s="432"/>
      <c r="CV35" s="432"/>
      <c r="CW35" s="432"/>
    </row>
    <row r="36" spans="1:101" s="250" customFormat="1" ht="30" customHeight="1" x14ac:dyDescent="0.25">
      <c r="A36" s="410"/>
      <c r="B36" s="410"/>
      <c r="C36" s="410"/>
      <c r="D36" s="410"/>
      <c r="E36" s="410"/>
      <c r="F36" s="410"/>
      <c r="G36" s="410"/>
      <c r="H36" s="410"/>
      <c r="I36" s="410"/>
      <c r="J36" s="410"/>
      <c r="K36" s="410"/>
      <c r="L36" s="410"/>
      <c r="M36" s="410"/>
      <c r="N36" s="410"/>
      <c r="O36" s="410"/>
      <c r="P36" s="410"/>
      <c r="Q36" s="249"/>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0"/>
      <c r="BR36" s="260"/>
      <c r="BS36" s="260"/>
      <c r="BT36" s="260"/>
      <c r="BU36" s="260"/>
      <c r="BV36" s="260"/>
      <c r="BW36" s="260"/>
      <c r="BX36" s="260"/>
      <c r="BY36" s="260"/>
      <c r="BZ36" s="260"/>
      <c r="CA36" s="260"/>
      <c r="CB36" s="260"/>
      <c r="CC36" s="260"/>
      <c r="CD36" s="260"/>
      <c r="CE36" s="260"/>
      <c r="CF36" s="260"/>
      <c r="CG36" s="260"/>
      <c r="CH36" s="260"/>
      <c r="CI36" s="260"/>
      <c r="CJ36" s="260"/>
      <c r="CK36" s="260"/>
      <c r="CL36" s="260"/>
      <c r="CM36" s="260"/>
      <c r="CN36" s="260"/>
      <c r="CO36" s="260"/>
      <c r="CP36" s="260"/>
      <c r="CQ36" s="260"/>
      <c r="CR36" s="260"/>
      <c r="CS36" s="260"/>
      <c r="CT36" s="260"/>
      <c r="CU36" s="260"/>
      <c r="CV36" s="260"/>
      <c r="CW36" s="260"/>
    </row>
    <row r="37" spans="1:101" s="250" customFormat="1" x14ac:dyDescent="0.25">
      <c r="A37" s="563" t="s">
        <v>148</v>
      </c>
      <c r="B37" s="564"/>
      <c r="C37" s="249"/>
      <c r="D37" s="249"/>
      <c r="E37" s="249"/>
      <c r="F37" s="249"/>
      <c r="G37" s="249"/>
      <c r="H37" s="249"/>
      <c r="I37" s="249"/>
      <c r="J37" s="249"/>
      <c r="K37" s="249"/>
      <c r="L37" s="249"/>
      <c r="M37" s="249"/>
      <c r="N37" s="249"/>
      <c r="O37" s="249"/>
      <c r="P37" s="249"/>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c r="BI37" s="260"/>
      <c r="BJ37" s="260"/>
      <c r="BK37" s="260"/>
      <c r="BL37" s="260"/>
      <c r="BM37" s="260"/>
      <c r="BN37" s="260"/>
      <c r="BO37" s="260"/>
      <c r="BP37" s="260"/>
      <c r="BQ37" s="260"/>
      <c r="BR37" s="260"/>
      <c r="BS37" s="260"/>
      <c r="BT37" s="260"/>
      <c r="BU37" s="260"/>
      <c r="BV37" s="260"/>
      <c r="BW37" s="260"/>
      <c r="BX37" s="260"/>
      <c r="BY37" s="260"/>
      <c r="BZ37" s="260"/>
      <c r="CA37" s="260"/>
      <c r="CB37" s="260"/>
      <c r="CC37" s="260"/>
      <c r="CD37" s="260"/>
      <c r="CE37" s="260"/>
      <c r="CF37" s="260"/>
      <c r="CG37" s="260"/>
      <c r="CH37" s="260"/>
      <c r="CI37" s="260"/>
      <c r="CJ37" s="260"/>
      <c r="CK37" s="260"/>
      <c r="CL37" s="260"/>
      <c r="CM37" s="260"/>
      <c r="CN37" s="260"/>
      <c r="CO37" s="260"/>
      <c r="CP37" s="260"/>
      <c r="CQ37" s="260"/>
      <c r="CR37" s="260"/>
      <c r="CS37" s="260"/>
      <c r="CT37" s="260"/>
      <c r="CU37" s="260"/>
      <c r="CV37" s="260"/>
      <c r="CW37" s="260"/>
    </row>
    <row r="38" spans="1:101" s="250" customFormat="1" ht="14.4" x14ac:dyDescent="0.25">
      <c r="A38" s="260"/>
      <c r="B38" s="500"/>
      <c r="C38" s="261"/>
      <c r="D38" s="261"/>
      <c r="E38" s="261"/>
      <c r="F38" s="261"/>
      <c r="G38" s="261"/>
      <c r="H38" s="261"/>
      <c r="I38" s="261"/>
      <c r="J38" s="261"/>
      <c r="K38" s="261"/>
      <c r="L38" s="261"/>
      <c r="M38" s="261"/>
      <c r="N38" s="261"/>
      <c r="O38" s="261"/>
      <c r="P38" s="261"/>
      <c r="Q38" s="261"/>
      <c r="R38" s="241"/>
      <c r="S38" s="241"/>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0"/>
      <c r="AZ38" s="260"/>
      <c r="BA38" s="260"/>
      <c r="BB38" s="260"/>
      <c r="BC38" s="260"/>
      <c r="BD38" s="260"/>
      <c r="BE38" s="260"/>
      <c r="BF38" s="260"/>
      <c r="BG38" s="260"/>
      <c r="BH38" s="260"/>
      <c r="BI38" s="260"/>
      <c r="BJ38" s="260"/>
      <c r="BK38" s="260"/>
      <c r="BL38" s="260"/>
      <c r="BM38" s="260"/>
      <c r="BN38" s="260"/>
      <c r="BO38" s="260"/>
      <c r="BP38" s="260"/>
      <c r="BQ38" s="260"/>
      <c r="BR38" s="260"/>
      <c r="BS38" s="260"/>
      <c r="BT38" s="260"/>
      <c r="BU38" s="260"/>
      <c r="BV38" s="260"/>
      <c r="BW38" s="260"/>
      <c r="BX38" s="260"/>
      <c r="BY38" s="260"/>
      <c r="BZ38" s="260"/>
      <c r="CA38" s="260"/>
      <c r="CB38" s="260"/>
      <c r="CC38" s="260"/>
      <c r="CD38" s="260"/>
      <c r="CE38" s="260"/>
      <c r="CF38" s="260"/>
      <c r="CG38" s="260"/>
      <c r="CH38" s="260"/>
      <c r="CI38" s="260"/>
      <c r="CJ38" s="260"/>
      <c r="CK38" s="260"/>
      <c r="CL38" s="260"/>
      <c r="CM38" s="260"/>
      <c r="CN38" s="260"/>
      <c r="CO38" s="260"/>
      <c r="CP38" s="260"/>
      <c r="CQ38" s="260"/>
      <c r="CR38" s="260"/>
      <c r="CS38" s="260"/>
      <c r="CT38" s="260"/>
      <c r="CU38" s="260"/>
      <c r="CV38" s="260"/>
      <c r="CW38" s="260"/>
    </row>
    <row r="39" spans="1:101" s="261" customFormat="1" x14ac:dyDescent="0.25">
      <c r="A39" s="260"/>
      <c r="B39" s="260"/>
      <c r="C39" s="260"/>
      <c r="D39" s="260"/>
      <c r="E39" s="260"/>
      <c r="F39" s="260"/>
      <c r="G39" s="260"/>
      <c r="H39" s="260"/>
      <c r="I39" s="260"/>
      <c r="J39" s="260"/>
      <c r="K39" s="260"/>
      <c r="L39" s="260"/>
      <c r="M39" s="260"/>
      <c r="N39" s="260"/>
      <c r="O39" s="260"/>
      <c r="P39" s="260"/>
      <c r="Q39" s="260"/>
    </row>
    <row r="40" spans="1:101" s="261" customFormat="1" x14ac:dyDescent="0.25">
      <c r="A40" s="260"/>
      <c r="B40" s="260"/>
      <c r="C40" s="260"/>
      <c r="D40" s="260"/>
      <c r="E40" s="260"/>
      <c r="F40" s="260"/>
      <c r="G40" s="260"/>
      <c r="H40" s="260"/>
      <c r="I40" s="260"/>
      <c r="J40" s="260"/>
      <c r="K40" s="260"/>
      <c r="L40" s="260"/>
      <c r="M40" s="260"/>
      <c r="N40" s="260"/>
      <c r="O40" s="260"/>
      <c r="P40" s="260"/>
      <c r="Q40" s="260"/>
    </row>
    <row r="41" spans="1:101" s="261" customFormat="1" x14ac:dyDescent="0.25">
      <c r="A41" s="260"/>
      <c r="B41" s="260"/>
      <c r="C41" s="260"/>
      <c r="D41" s="260"/>
      <c r="E41" s="260"/>
      <c r="F41" s="260"/>
      <c r="G41" s="260"/>
      <c r="H41" s="260"/>
      <c r="I41" s="260"/>
      <c r="J41" s="260"/>
      <c r="K41" s="260"/>
      <c r="L41" s="260"/>
      <c r="M41" s="260"/>
      <c r="N41" s="260"/>
      <c r="O41" s="260"/>
      <c r="P41" s="260"/>
      <c r="Q41" s="260"/>
    </row>
    <row r="42" spans="1:101" s="261" customFormat="1" x14ac:dyDescent="0.25">
      <c r="A42" s="260"/>
      <c r="B42" s="260"/>
      <c r="C42" s="260"/>
      <c r="D42" s="260"/>
      <c r="E42" s="260"/>
      <c r="F42" s="260"/>
      <c r="G42" s="260"/>
      <c r="H42" s="260"/>
      <c r="I42" s="260"/>
      <c r="J42" s="260"/>
      <c r="K42" s="260"/>
      <c r="L42" s="260"/>
      <c r="M42" s="260"/>
      <c r="N42" s="260"/>
      <c r="O42" s="260"/>
      <c r="P42" s="260"/>
      <c r="Q42" s="260"/>
    </row>
    <row r="43" spans="1:101" s="261" customFormat="1" x14ac:dyDescent="0.25">
      <c r="A43" s="260"/>
      <c r="B43" s="260"/>
      <c r="C43" s="260"/>
      <c r="D43" s="260"/>
      <c r="E43" s="260"/>
      <c r="F43" s="260"/>
      <c r="G43" s="260"/>
      <c r="H43" s="260"/>
      <c r="I43" s="260"/>
      <c r="J43" s="260"/>
      <c r="K43" s="260"/>
      <c r="L43" s="260"/>
      <c r="M43" s="260"/>
      <c r="N43" s="260"/>
      <c r="O43" s="260"/>
      <c r="P43" s="260"/>
      <c r="Q43" s="260"/>
    </row>
    <row r="44" spans="1:101" s="261" customFormat="1" x14ac:dyDescent="0.25">
      <c r="A44" s="260"/>
      <c r="B44" s="260"/>
      <c r="C44" s="260"/>
      <c r="D44" s="260"/>
      <c r="E44" s="260"/>
      <c r="F44" s="260"/>
      <c r="G44" s="260"/>
      <c r="H44" s="260"/>
      <c r="I44" s="260"/>
      <c r="J44" s="260"/>
      <c r="K44" s="260"/>
      <c r="L44" s="260"/>
      <c r="M44" s="260"/>
      <c r="N44" s="260"/>
      <c r="O44" s="260"/>
      <c r="P44" s="260"/>
      <c r="Q44" s="260"/>
    </row>
    <row r="45" spans="1:101" s="261" customFormat="1" x14ac:dyDescent="0.25">
      <c r="A45" s="260"/>
      <c r="B45" s="260"/>
      <c r="C45" s="260"/>
      <c r="D45" s="260"/>
      <c r="E45" s="260"/>
      <c r="F45" s="260"/>
      <c r="G45" s="260"/>
      <c r="H45" s="260"/>
      <c r="I45" s="260"/>
      <c r="J45" s="260"/>
      <c r="K45" s="260"/>
      <c r="L45" s="260"/>
      <c r="M45" s="260"/>
      <c r="N45" s="260"/>
      <c r="O45" s="260"/>
      <c r="P45" s="260"/>
      <c r="Q45" s="260"/>
    </row>
    <row r="46" spans="1:101" s="261" customFormat="1" x14ac:dyDescent="0.25">
      <c r="A46" s="260"/>
      <c r="B46" s="260"/>
      <c r="C46" s="260"/>
      <c r="D46" s="260"/>
      <c r="E46" s="260"/>
      <c r="F46" s="260"/>
      <c r="G46" s="260"/>
      <c r="H46" s="260"/>
      <c r="I46" s="260"/>
      <c r="J46" s="260"/>
      <c r="K46" s="260"/>
      <c r="L46" s="260"/>
      <c r="M46" s="260"/>
      <c r="N46" s="260"/>
      <c r="O46" s="260"/>
      <c r="P46" s="260"/>
      <c r="Q46" s="260"/>
    </row>
    <row r="47" spans="1:101" s="261" customFormat="1" x14ac:dyDescent="0.25">
      <c r="A47" s="260"/>
      <c r="B47" s="260"/>
      <c r="C47" s="260"/>
      <c r="D47" s="260"/>
      <c r="E47" s="260"/>
      <c r="F47" s="260"/>
      <c r="G47" s="260"/>
      <c r="H47" s="260"/>
      <c r="I47" s="260"/>
      <c r="J47" s="260"/>
      <c r="K47" s="260"/>
      <c r="L47" s="260"/>
      <c r="M47" s="260"/>
      <c r="N47" s="260"/>
      <c r="O47" s="260"/>
      <c r="P47" s="260"/>
      <c r="Q47" s="260"/>
    </row>
    <row r="48" spans="1:101" s="261" customFormat="1" x14ac:dyDescent="0.25">
      <c r="A48" s="260"/>
      <c r="B48" s="260"/>
      <c r="C48" s="260"/>
      <c r="D48" s="260"/>
      <c r="E48" s="260"/>
      <c r="F48" s="260"/>
      <c r="G48" s="260"/>
      <c r="H48" s="260"/>
      <c r="I48" s="260"/>
      <c r="J48" s="260"/>
      <c r="K48" s="260"/>
      <c r="L48" s="260"/>
      <c r="M48" s="260"/>
      <c r="N48" s="260"/>
      <c r="O48" s="260"/>
      <c r="P48" s="260"/>
      <c r="Q48" s="260"/>
    </row>
    <row r="49" spans="1:17" s="261" customFormat="1" x14ac:dyDescent="0.25">
      <c r="A49" s="260"/>
      <c r="B49" s="260"/>
      <c r="C49" s="260"/>
      <c r="D49" s="260"/>
      <c r="E49" s="260"/>
      <c r="F49" s="260"/>
      <c r="G49" s="260"/>
      <c r="H49" s="260"/>
      <c r="I49" s="260"/>
      <c r="J49" s="260"/>
      <c r="K49" s="260"/>
      <c r="L49" s="260"/>
      <c r="M49" s="260"/>
      <c r="N49" s="260"/>
      <c r="O49" s="260"/>
      <c r="P49" s="260"/>
      <c r="Q49" s="260"/>
    </row>
    <row r="50" spans="1:17" s="261" customFormat="1" x14ac:dyDescent="0.25">
      <c r="A50" s="260"/>
      <c r="B50" s="260"/>
      <c r="C50" s="260"/>
      <c r="D50" s="260"/>
      <c r="E50" s="260"/>
      <c r="F50" s="260"/>
      <c r="G50" s="260"/>
      <c r="H50" s="260"/>
      <c r="I50" s="260"/>
      <c r="J50" s="260"/>
      <c r="K50" s="260"/>
      <c r="L50" s="260"/>
      <c r="M50" s="260"/>
      <c r="N50" s="260"/>
      <c r="O50" s="260"/>
      <c r="P50" s="260"/>
      <c r="Q50" s="260"/>
    </row>
    <row r="51" spans="1:17" s="261" customFormat="1" x14ac:dyDescent="0.25">
      <c r="A51" s="260"/>
      <c r="B51" s="260"/>
      <c r="C51" s="260"/>
      <c r="D51" s="260"/>
      <c r="E51" s="260"/>
      <c r="F51" s="260"/>
      <c r="G51" s="260"/>
      <c r="H51" s="260"/>
      <c r="I51" s="260"/>
      <c r="J51" s="260"/>
      <c r="K51" s="260"/>
      <c r="L51" s="260"/>
      <c r="M51" s="260"/>
      <c r="N51" s="260"/>
      <c r="O51" s="260"/>
      <c r="P51" s="260"/>
      <c r="Q51" s="260"/>
    </row>
    <row r="52" spans="1:17" s="261" customFormat="1" x14ac:dyDescent="0.25">
      <c r="A52" s="260"/>
      <c r="B52" s="260"/>
      <c r="C52" s="260"/>
      <c r="D52" s="260"/>
      <c r="E52" s="260"/>
      <c r="F52" s="260"/>
      <c r="G52" s="260"/>
      <c r="H52" s="260"/>
      <c r="I52" s="260"/>
      <c r="J52" s="260"/>
      <c r="K52" s="260"/>
      <c r="L52" s="260"/>
      <c r="M52" s="260"/>
      <c r="N52" s="260"/>
      <c r="O52" s="260"/>
      <c r="P52" s="260"/>
      <c r="Q52" s="260"/>
    </row>
    <row r="53" spans="1:17" s="261" customFormat="1" x14ac:dyDescent="0.25">
      <c r="A53" s="260"/>
      <c r="B53" s="260"/>
      <c r="C53" s="260"/>
      <c r="D53" s="260"/>
      <c r="E53" s="260"/>
      <c r="F53" s="260"/>
      <c r="G53" s="260"/>
      <c r="H53" s="260"/>
      <c r="I53" s="260"/>
      <c r="J53" s="260"/>
      <c r="K53" s="260"/>
      <c r="L53" s="260"/>
      <c r="M53" s="260"/>
      <c r="N53" s="260"/>
      <c r="O53" s="260"/>
      <c r="P53" s="260"/>
      <c r="Q53" s="260"/>
    </row>
    <row r="54" spans="1:17" s="261" customFormat="1" x14ac:dyDescent="0.25">
      <c r="A54" s="260"/>
      <c r="B54" s="260"/>
      <c r="C54" s="260"/>
      <c r="D54" s="260"/>
      <c r="E54" s="260"/>
      <c r="F54" s="260"/>
      <c r="G54" s="260"/>
      <c r="H54" s="260"/>
      <c r="I54" s="260"/>
      <c r="J54" s="260"/>
      <c r="K54" s="260"/>
      <c r="L54" s="260"/>
      <c r="M54" s="260"/>
      <c r="N54" s="260"/>
      <c r="O54" s="260"/>
      <c r="P54" s="260"/>
      <c r="Q54" s="260"/>
    </row>
    <row r="55" spans="1:17" s="261" customFormat="1" x14ac:dyDescent="0.25">
      <c r="A55" s="260"/>
      <c r="B55" s="260"/>
      <c r="C55" s="260"/>
      <c r="D55" s="260"/>
      <c r="E55" s="260"/>
      <c r="F55" s="260"/>
      <c r="G55" s="260"/>
      <c r="H55" s="260"/>
      <c r="I55" s="260"/>
      <c r="J55" s="260"/>
      <c r="K55" s="260"/>
      <c r="L55" s="260"/>
      <c r="M55" s="260"/>
      <c r="N55" s="260"/>
      <c r="O55" s="260"/>
      <c r="P55" s="260"/>
      <c r="Q55" s="260"/>
    </row>
    <row r="56" spans="1:17" s="261" customFormat="1" x14ac:dyDescent="0.25">
      <c r="A56" s="260"/>
      <c r="B56" s="260"/>
      <c r="C56" s="260"/>
      <c r="D56" s="260"/>
      <c r="E56" s="260"/>
      <c r="F56" s="260"/>
      <c r="G56" s="260"/>
      <c r="H56" s="260"/>
      <c r="I56" s="260"/>
      <c r="J56" s="260"/>
      <c r="K56" s="260"/>
      <c r="L56" s="260"/>
      <c r="M56" s="260"/>
      <c r="N56" s="260"/>
      <c r="O56" s="260"/>
      <c r="P56" s="260"/>
      <c r="Q56" s="260"/>
    </row>
    <row r="57" spans="1:17" s="261" customFormat="1" x14ac:dyDescent="0.25">
      <c r="A57" s="260"/>
      <c r="B57" s="260"/>
      <c r="C57" s="260"/>
      <c r="D57" s="260"/>
      <c r="E57" s="260"/>
      <c r="F57" s="260"/>
      <c r="G57" s="260"/>
      <c r="H57" s="260"/>
      <c r="I57" s="260"/>
      <c r="J57" s="260"/>
      <c r="K57" s="260"/>
      <c r="L57" s="260"/>
      <c r="M57" s="260"/>
      <c r="N57" s="260"/>
      <c r="O57" s="260"/>
      <c r="P57" s="260"/>
      <c r="Q57" s="260"/>
    </row>
    <row r="58" spans="1:17" s="261" customFormat="1" x14ac:dyDescent="0.25">
      <c r="A58" s="260"/>
      <c r="B58" s="260"/>
      <c r="C58" s="260"/>
      <c r="D58" s="260"/>
      <c r="E58" s="260"/>
      <c r="F58" s="260"/>
      <c r="G58" s="260"/>
      <c r="H58" s="260"/>
      <c r="I58" s="260"/>
      <c r="J58" s="260"/>
      <c r="K58" s="260"/>
      <c r="L58" s="260"/>
      <c r="M58" s="260"/>
      <c r="N58" s="260"/>
      <c r="O58" s="260"/>
      <c r="P58" s="260"/>
      <c r="Q58" s="260"/>
    </row>
    <row r="59" spans="1:17" s="261" customFormat="1" x14ac:dyDescent="0.25">
      <c r="A59" s="260"/>
      <c r="B59" s="260"/>
      <c r="C59" s="260"/>
      <c r="D59" s="260"/>
      <c r="E59" s="260"/>
      <c r="F59" s="260"/>
      <c r="G59" s="260"/>
      <c r="H59" s="260"/>
      <c r="I59" s="260"/>
      <c r="J59" s="260"/>
      <c r="K59" s="260"/>
      <c r="L59" s="260"/>
      <c r="M59" s="260"/>
      <c r="N59" s="260"/>
      <c r="O59" s="260"/>
      <c r="P59" s="260"/>
      <c r="Q59" s="260"/>
    </row>
    <row r="60" spans="1:17" s="261" customFormat="1" x14ac:dyDescent="0.25">
      <c r="A60" s="260"/>
      <c r="B60" s="260"/>
      <c r="C60" s="260"/>
      <c r="D60" s="260"/>
      <c r="E60" s="260"/>
      <c r="F60" s="260"/>
      <c r="G60" s="260"/>
      <c r="H60" s="260"/>
      <c r="I60" s="260"/>
      <c r="J60" s="260"/>
      <c r="K60" s="260"/>
      <c r="L60" s="260"/>
      <c r="M60" s="260"/>
      <c r="N60" s="260"/>
      <c r="O60" s="260"/>
      <c r="P60" s="260"/>
      <c r="Q60" s="260"/>
    </row>
    <row r="61" spans="1:17" s="261" customFormat="1" x14ac:dyDescent="0.25">
      <c r="A61" s="260"/>
      <c r="B61" s="260"/>
      <c r="C61" s="260"/>
      <c r="D61" s="260"/>
      <c r="E61" s="260"/>
      <c r="F61" s="260"/>
      <c r="G61" s="260"/>
      <c r="H61" s="260"/>
      <c r="I61" s="260"/>
      <c r="J61" s="260"/>
      <c r="K61" s="260"/>
      <c r="L61" s="260"/>
      <c r="M61" s="260"/>
      <c r="N61" s="260"/>
      <c r="O61" s="260"/>
      <c r="P61" s="260"/>
      <c r="Q61" s="260"/>
    </row>
    <row r="62" spans="1:17" s="261" customFormat="1" x14ac:dyDescent="0.25">
      <c r="A62" s="260"/>
      <c r="B62" s="260"/>
      <c r="C62" s="260"/>
      <c r="D62" s="260"/>
      <c r="E62" s="260"/>
      <c r="F62" s="260"/>
      <c r="G62" s="260"/>
      <c r="H62" s="260"/>
      <c r="I62" s="260"/>
      <c r="J62" s="260"/>
      <c r="K62" s="260"/>
      <c r="L62" s="260"/>
      <c r="M62" s="260"/>
      <c r="N62" s="260"/>
      <c r="O62" s="260"/>
      <c r="P62" s="260"/>
      <c r="Q62" s="260"/>
    </row>
    <row r="63" spans="1:17" s="261" customFormat="1" x14ac:dyDescent="0.25">
      <c r="A63" s="260"/>
      <c r="B63" s="260"/>
      <c r="C63" s="260"/>
      <c r="D63" s="260"/>
      <c r="E63" s="260"/>
      <c r="F63" s="260"/>
      <c r="G63" s="260"/>
      <c r="H63" s="260"/>
      <c r="I63" s="260"/>
      <c r="J63" s="260"/>
      <c r="K63" s="260"/>
      <c r="L63" s="260"/>
      <c r="M63" s="260"/>
      <c r="N63" s="260"/>
      <c r="O63" s="260"/>
      <c r="P63" s="260"/>
      <c r="Q63" s="260"/>
    </row>
    <row r="64" spans="1:17" x14ac:dyDescent="0.25">
      <c r="A64" s="260"/>
    </row>
  </sheetData>
  <sheetProtection algorithmName="SHA-512" hashValue="ObTFPH+pkBQLEqeanD5GJ57CKzFJXA3RXbTcNVN9vgajVMkP4xrG/1hi8bEQHKnM7hhUh9CxJjhsKSDKRUuKRw==" saltValue="C3TwSU1GrkWiXEZWAdpEUA==" spinCount="100000" sheet="1" objects="1" scenarios="1" selectLockedCells="1"/>
  <mergeCells count="47">
    <mergeCell ref="N19:Q19"/>
    <mergeCell ref="F24:G24"/>
    <mergeCell ref="H24:I24"/>
    <mergeCell ref="H17:I17"/>
    <mergeCell ref="H23:I23"/>
    <mergeCell ref="H25:I25"/>
    <mergeCell ref="F25:G25"/>
    <mergeCell ref="A10:Q10"/>
    <mergeCell ref="A11:A14"/>
    <mergeCell ref="F11:N11"/>
    <mergeCell ref="C11:D11"/>
    <mergeCell ref="F16:G16"/>
    <mergeCell ref="H12:I12"/>
    <mergeCell ref="H15:I15"/>
    <mergeCell ref="H16:I16"/>
    <mergeCell ref="J12:J14"/>
    <mergeCell ref="Q11:Q14"/>
    <mergeCell ref="B11:B14"/>
    <mergeCell ref="C12:C14"/>
    <mergeCell ref="D12:D13"/>
    <mergeCell ref="E11:E14"/>
    <mergeCell ref="A1:Q1"/>
    <mergeCell ref="A2:Q2"/>
    <mergeCell ref="A3:Q3"/>
    <mergeCell ref="A8:Q8"/>
    <mergeCell ref="A9:Q9"/>
    <mergeCell ref="A37:B37"/>
    <mergeCell ref="A32:Q32"/>
    <mergeCell ref="A33:Q33"/>
    <mergeCell ref="A35:Q35"/>
    <mergeCell ref="A34:Q34"/>
    <mergeCell ref="A31:Q31"/>
    <mergeCell ref="N26:O26"/>
    <mergeCell ref="A30:Q30"/>
    <mergeCell ref="O11:O14"/>
    <mergeCell ref="P11:P13"/>
    <mergeCell ref="F12:G12"/>
    <mergeCell ref="F15:G15"/>
    <mergeCell ref="N20:Q20"/>
    <mergeCell ref="K12:K14"/>
    <mergeCell ref="N12:N14"/>
    <mergeCell ref="M12:M14"/>
    <mergeCell ref="L12:L14"/>
    <mergeCell ref="F26:G26"/>
    <mergeCell ref="H26:I26"/>
    <mergeCell ref="F23:G23"/>
    <mergeCell ref="F17:G17"/>
  </mergeCells>
  <printOptions horizontalCentered="1"/>
  <pageMargins left="0.15748031496062992" right="0.15748031496062992" top="0.6692913385826772" bottom="0.19685039370078741" header="0.19685039370078741" footer="7.874015748031496E-2"/>
  <pageSetup paperSize="9" scale="62" orientation="landscape" r:id="rId1"/>
  <headerFooter>
    <oddHeader>&amp;C&amp;G&amp;R&amp;8&amp;P</oddHeader>
    <oddFooter>&amp;L&amp;8&amp;G
&amp;"Arial,Negrito"&amp;K04+000   SGEC/CFIC/SECOFC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Z74"/>
  <sheetViews>
    <sheetView view="pageBreakPreview" zoomScaleNormal="115" zoomScaleSheetLayoutView="100" workbookViewId="0">
      <selection activeCell="B8" sqref="B8"/>
    </sheetView>
  </sheetViews>
  <sheetFormatPr defaultRowHeight="13.2" x14ac:dyDescent="0.25"/>
  <cols>
    <col min="1" max="1" width="43.33203125" style="245" customWidth="1"/>
    <col min="2" max="2" width="9.6640625" style="255" customWidth="1"/>
    <col min="3" max="3" width="44.88671875" style="253" customWidth="1"/>
    <col min="4" max="4" width="44.6640625" style="262" customWidth="1"/>
    <col min="5" max="7" width="9.109375" style="262"/>
  </cols>
  <sheetData>
    <row r="1" spans="1:26" ht="17.399999999999999" x14ac:dyDescent="0.3">
      <c r="A1" s="591" t="str">
        <f>'POSTO - Licitante'!A1:Q1</f>
        <v>TRIBUNAL REGIONAL ELEITORAL DO PARANÁ</v>
      </c>
      <c r="B1" s="591"/>
      <c r="C1" s="591"/>
      <c r="D1" s="591"/>
    </row>
    <row r="2" spans="1:26" x14ac:dyDescent="0.25">
      <c r="A2" s="592" t="str">
        <f>'POSTO - Licitante'!A2:Q2</f>
        <v>PLANILHA DE CUSTOS E FORMAÇÃO DE PREÇOS - BASE LICITANTE</v>
      </c>
      <c r="B2" s="592"/>
      <c r="C2" s="592"/>
      <c r="D2" s="592"/>
    </row>
    <row r="3" spans="1:26" x14ac:dyDescent="0.25">
      <c r="A3" s="593" t="str">
        <f>'POSTO - Licitante'!A3:Q3</f>
        <v>Serviços de Motorista</v>
      </c>
      <c r="B3" s="593"/>
      <c r="C3" s="593"/>
      <c r="D3" s="593"/>
    </row>
    <row r="4" spans="1:26" x14ac:dyDescent="0.25">
      <c r="A4" s="322"/>
      <c r="B4" s="323"/>
      <c r="C4" s="324"/>
      <c r="D4" s="324"/>
    </row>
    <row r="5" spans="1:26" ht="12.75" customHeight="1" x14ac:dyDescent="0.25">
      <c r="A5" s="594" t="str">
        <f>'POSTO - Licitante'!A8:Q8</f>
        <v>NOME DA EMPRESA</v>
      </c>
      <c r="B5" s="595"/>
      <c r="C5" s="595"/>
      <c r="D5" s="596"/>
      <c r="H5" s="246"/>
      <c r="I5" s="246"/>
      <c r="J5" s="246"/>
      <c r="K5" s="246"/>
      <c r="L5" s="246"/>
      <c r="M5" s="246"/>
      <c r="N5" s="246"/>
      <c r="O5" s="246"/>
      <c r="P5" s="246"/>
      <c r="Q5" s="246"/>
      <c r="R5" s="246"/>
      <c r="S5" s="246"/>
      <c r="T5" s="246"/>
      <c r="U5" s="246"/>
      <c r="V5" s="246"/>
      <c r="W5" s="246"/>
      <c r="X5" s="246"/>
      <c r="Y5" s="246"/>
      <c r="Z5" s="246"/>
    </row>
    <row r="6" spans="1:26" ht="12.75" customHeight="1" x14ac:dyDescent="0.25">
      <c r="A6" s="597" t="str">
        <f>'POSTO - Licitante'!A9:Q9</f>
        <v>CNPJ</v>
      </c>
      <c r="B6" s="598"/>
      <c r="C6" s="598"/>
      <c r="D6" s="599"/>
      <c r="H6" s="246"/>
      <c r="I6" s="246"/>
      <c r="J6" s="246"/>
      <c r="K6" s="246"/>
      <c r="L6" s="246"/>
      <c r="M6" s="246"/>
      <c r="N6" s="246"/>
      <c r="O6" s="246"/>
      <c r="P6" s="246"/>
      <c r="Q6" s="246"/>
      <c r="R6" s="246"/>
      <c r="S6" s="246"/>
      <c r="T6" s="246"/>
      <c r="U6" s="246"/>
      <c r="V6" s="246"/>
      <c r="W6" s="246"/>
      <c r="X6" s="246"/>
      <c r="Y6" s="246"/>
      <c r="Z6" s="246"/>
    </row>
    <row r="7" spans="1:26" ht="12.75" customHeight="1" x14ac:dyDescent="0.25">
      <c r="A7" s="296"/>
      <c r="B7" s="296"/>
      <c r="C7" s="296"/>
      <c r="D7" s="296"/>
      <c r="H7" s="246"/>
      <c r="I7" s="246"/>
      <c r="J7" s="246"/>
      <c r="K7" s="246"/>
      <c r="L7" s="246"/>
      <c r="M7" s="246"/>
      <c r="N7" s="246"/>
      <c r="O7" s="246"/>
      <c r="P7" s="246"/>
      <c r="Q7" s="246"/>
      <c r="R7" s="246"/>
      <c r="S7" s="246"/>
      <c r="T7" s="246"/>
      <c r="U7" s="246"/>
      <c r="V7" s="246"/>
      <c r="W7" s="246"/>
      <c r="X7" s="246"/>
      <c r="Y7" s="246"/>
      <c r="Z7" s="246"/>
    </row>
    <row r="8" spans="1:26" ht="12.75" customHeight="1" x14ac:dyDescent="0.25">
      <c r="A8" s="600" t="s">
        <v>194</v>
      </c>
      <c r="B8" s="526"/>
      <c r="C8" s="299" t="s">
        <v>195</v>
      </c>
      <c r="D8" s="299"/>
      <c r="H8" s="246"/>
      <c r="I8" s="246"/>
      <c r="J8" s="246"/>
      <c r="K8" s="246"/>
      <c r="L8" s="246"/>
      <c r="M8" s="246"/>
      <c r="N8" s="246"/>
      <c r="O8" s="246"/>
      <c r="P8" s="246"/>
      <c r="Q8" s="246"/>
      <c r="R8" s="246"/>
      <c r="S8" s="246"/>
      <c r="T8" s="246"/>
      <c r="U8" s="246"/>
      <c r="V8" s="246"/>
      <c r="W8" s="246"/>
      <c r="X8" s="246"/>
      <c r="Y8" s="246"/>
      <c r="Z8" s="246"/>
    </row>
    <row r="9" spans="1:26" ht="12.75" customHeight="1" x14ac:dyDescent="0.25">
      <c r="A9" s="600"/>
      <c r="B9" s="526"/>
      <c r="C9" s="299" t="s">
        <v>196</v>
      </c>
      <c r="D9" s="299"/>
      <c r="H9" s="246"/>
      <c r="I9" s="246"/>
      <c r="J9" s="246"/>
      <c r="K9" s="246"/>
      <c r="L9" s="246"/>
      <c r="M9" s="246"/>
      <c r="N9" s="246"/>
      <c r="O9" s="246"/>
      <c r="P9" s="246"/>
      <c r="Q9" s="246"/>
      <c r="R9" s="246"/>
      <c r="S9" s="246"/>
      <c r="T9" s="246"/>
      <c r="U9" s="246"/>
      <c r="V9" s="246"/>
      <c r="W9" s="246"/>
      <c r="X9" s="246"/>
      <c r="Y9" s="246"/>
      <c r="Z9" s="246"/>
    </row>
    <row r="10" spans="1:26" s="269" customFormat="1" ht="13.8" thickBot="1" x14ac:dyDescent="0.3">
      <c r="A10" s="296"/>
      <c r="B10" s="296"/>
      <c r="C10" s="296"/>
      <c r="D10" s="296"/>
      <c r="E10" s="267"/>
      <c r="F10" s="267"/>
      <c r="G10" s="267"/>
      <c r="H10" s="268"/>
      <c r="I10" s="268"/>
      <c r="J10" s="268"/>
      <c r="K10" s="268"/>
      <c r="L10" s="268"/>
      <c r="M10" s="268"/>
      <c r="N10" s="268"/>
      <c r="O10" s="268"/>
      <c r="P10" s="268"/>
      <c r="Q10" s="268"/>
      <c r="R10" s="268"/>
      <c r="S10" s="268"/>
      <c r="T10" s="268"/>
      <c r="U10" s="268"/>
      <c r="V10" s="268"/>
      <c r="W10" s="268"/>
      <c r="X10" s="268"/>
      <c r="Y10" s="268"/>
      <c r="Z10" s="268"/>
    </row>
    <row r="11" spans="1:26" ht="13.8" thickBot="1" x14ac:dyDescent="0.3">
      <c r="A11" s="601" t="s">
        <v>171</v>
      </c>
      <c r="B11" s="602"/>
      <c r="C11" s="602"/>
      <c r="D11" s="603"/>
    </row>
    <row r="12" spans="1:26" x14ac:dyDescent="0.25">
      <c r="A12" s="325"/>
      <c r="B12" s="326"/>
      <c r="C12" s="324"/>
      <c r="D12" s="324"/>
    </row>
    <row r="13" spans="1:26" ht="18" thickBot="1" x14ac:dyDescent="0.4">
      <c r="A13" s="587" t="s">
        <v>197</v>
      </c>
      <c r="B13" s="587"/>
      <c r="C13" s="587"/>
      <c r="D13" s="327"/>
    </row>
    <row r="14" spans="1:26" ht="13.8" thickTop="1" x14ac:dyDescent="0.25">
      <c r="A14" s="296"/>
      <c r="B14" s="328" t="s">
        <v>20</v>
      </c>
      <c r="C14" s="328" t="s">
        <v>198</v>
      </c>
      <c r="D14" s="328" t="s">
        <v>199</v>
      </c>
    </row>
    <row r="15" spans="1:26" x14ac:dyDescent="0.25">
      <c r="A15" s="302" t="s">
        <v>2</v>
      </c>
      <c r="B15" s="527"/>
      <c r="C15" s="252" t="s">
        <v>200</v>
      </c>
      <c r="D15" s="252" t="s">
        <v>201</v>
      </c>
    </row>
    <row r="16" spans="1:26" x14ac:dyDescent="0.25">
      <c r="A16" s="302" t="s">
        <v>185</v>
      </c>
      <c r="B16" s="527"/>
      <c r="C16" s="252" t="s">
        <v>202</v>
      </c>
      <c r="D16" s="252" t="s">
        <v>203</v>
      </c>
    </row>
    <row r="17" spans="1:12" x14ac:dyDescent="0.25">
      <c r="A17" s="302" t="s">
        <v>3</v>
      </c>
      <c r="B17" s="527"/>
      <c r="C17" s="252" t="s">
        <v>204</v>
      </c>
      <c r="D17" s="252" t="s">
        <v>205</v>
      </c>
    </row>
    <row r="18" spans="1:12" x14ac:dyDescent="0.25">
      <c r="A18" s="302" t="s">
        <v>184</v>
      </c>
      <c r="B18" s="527"/>
      <c r="C18" s="252" t="s">
        <v>206</v>
      </c>
      <c r="D18" s="252" t="s">
        <v>207</v>
      </c>
    </row>
    <row r="19" spans="1:12" ht="20.399999999999999" x14ac:dyDescent="0.25">
      <c r="A19" s="302" t="s">
        <v>5</v>
      </c>
      <c r="B19" s="527"/>
      <c r="C19" s="252" t="s">
        <v>208</v>
      </c>
      <c r="D19" s="252" t="s">
        <v>209</v>
      </c>
    </row>
    <row r="20" spans="1:12" x14ac:dyDescent="0.25">
      <c r="A20" s="302" t="s">
        <v>7</v>
      </c>
      <c r="B20" s="527"/>
      <c r="C20" s="252" t="s">
        <v>210</v>
      </c>
      <c r="D20" s="252" t="s">
        <v>211</v>
      </c>
    </row>
    <row r="21" spans="1:12" ht="30.6" x14ac:dyDescent="0.25">
      <c r="A21" s="302" t="s">
        <v>183</v>
      </c>
      <c r="B21" s="527"/>
      <c r="C21" s="252" t="s">
        <v>212</v>
      </c>
      <c r="D21" s="252" t="s">
        <v>284</v>
      </c>
    </row>
    <row r="22" spans="1:12" ht="21" thickBot="1" x14ac:dyDescent="0.3">
      <c r="A22" s="302" t="s">
        <v>6</v>
      </c>
      <c r="B22" s="528"/>
      <c r="C22" s="252" t="s">
        <v>213</v>
      </c>
      <c r="D22" s="252" t="s">
        <v>214</v>
      </c>
    </row>
    <row r="23" spans="1:12" ht="13.8" thickBot="1" x14ac:dyDescent="0.3">
      <c r="A23" s="329" t="s">
        <v>215</v>
      </c>
      <c r="B23" s="251">
        <f>SUM(B15:B22)</f>
        <v>0</v>
      </c>
      <c r="C23" s="478" t="s">
        <v>20</v>
      </c>
      <c r="D23" s="330"/>
    </row>
    <row r="24" spans="1:12" x14ac:dyDescent="0.25">
      <c r="A24" s="331"/>
      <c r="B24" s="326"/>
      <c r="C24" s="330"/>
      <c r="D24" s="330"/>
    </row>
    <row r="25" spans="1:12" ht="18" thickBot="1" x14ac:dyDescent="0.4">
      <c r="A25" s="587" t="s">
        <v>216</v>
      </c>
      <c r="B25" s="587"/>
      <c r="C25" s="587"/>
      <c r="D25" s="327"/>
    </row>
    <row r="26" spans="1:12" ht="13.8" thickTop="1" x14ac:dyDescent="0.25">
      <c r="A26" s="296"/>
      <c r="B26" s="328" t="s">
        <v>20</v>
      </c>
      <c r="C26" s="328" t="s">
        <v>198</v>
      </c>
      <c r="D26" s="328" t="s">
        <v>199</v>
      </c>
    </row>
    <row r="27" spans="1:12" ht="30.6" x14ac:dyDescent="0.25">
      <c r="A27" s="302" t="s">
        <v>156</v>
      </c>
      <c r="B27" s="529"/>
      <c r="C27" s="252" t="s">
        <v>217</v>
      </c>
      <c r="D27" s="252" t="s">
        <v>218</v>
      </c>
    </row>
    <row r="28" spans="1:12" ht="30.6" x14ac:dyDescent="0.25">
      <c r="A28" s="302" t="s">
        <v>157</v>
      </c>
      <c r="B28" s="529"/>
      <c r="C28" s="252" t="s">
        <v>219</v>
      </c>
      <c r="D28" s="252" t="s">
        <v>220</v>
      </c>
    </row>
    <row r="29" spans="1:12" x14ac:dyDescent="0.25">
      <c r="A29" s="303" t="s">
        <v>53</v>
      </c>
      <c r="B29" s="292">
        <f>B27+B28</f>
        <v>0</v>
      </c>
      <c r="C29" s="332"/>
      <c r="D29" s="332"/>
    </row>
    <row r="30" spans="1:12" ht="13.8" thickBot="1" x14ac:dyDescent="0.3">
      <c r="A30" s="304" t="s">
        <v>172</v>
      </c>
      <c r="B30" s="333">
        <f>B29%*B23</f>
        <v>0</v>
      </c>
      <c r="C30" s="300" t="s">
        <v>221</v>
      </c>
      <c r="D30" s="300" t="s">
        <v>222</v>
      </c>
      <c r="L30" s="282"/>
    </row>
    <row r="31" spans="1:12" ht="13.8" thickBot="1" x14ac:dyDescent="0.3">
      <c r="A31" s="329" t="s">
        <v>223</v>
      </c>
      <c r="B31" s="251">
        <f>B29+B30</f>
        <v>0</v>
      </c>
      <c r="C31" s="479" t="s">
        <v>20</v>
      </c>
      <c r="D31" s="334"/>
      <c r="L31" s="282"/>
    </row>
    <row r="32" spans="1:12" x14ac:dyDescent="0.25">
      <c r="A32" s="331"/>
      <c r="B32" s="326"/>
      <c r="C32" s="324"/>
      <c r="D32" s="324"/>
      <c r="G32" s="281"/>
      <c r="L32" s="282"/>
    </row>
    <row r="33" spans="1:12" ht="18" thickBot="1" x14ac:dyDescent="0.4">
      <c r="A33" s="587" t="s">
        <v>224</v>
      </c>
      <c r="B33" s="587"/>
      <c r="C33" s="587"/>
      <c r="D33" s="327"/>
      <c r="L33" s="282"/>
    </row>
    <row r="34" spans="1:12" ht="13.8" thickTop="1" x14ac:dyDescent="0.25">
      <c r="A34" s="296"/>
      <c r="B34" s="328" t="s">
        <v>20</v>
      </c>
      <c r="C34" s="328" t="s">
        <v>198</v>
      </c>
      <c r="D34" s="328" t="s">
        <v>199</v>
      </c>
      <c r="L34" s="283"/>
    </row>
    <row r="35" spans="1:12" ht="30.6" x14ac:dyDescent="0.25">
      <c r="A35" s="302" t="s">
        <v>168</v>
      </c>
      <c r="B35" s="527"/>
      <c r="C35" s="252" t="s">
        <v>225</v>
      </c>
      <c r="D35" s="252" t="s">
        <v>226</v>
      </c>
      <c r="L35" s="282"/>
    </row>
    <row r="36" spans="1:12" ht="13.8" thickBot="1" x14ac:dyDescent="0.3">
      <c r="A36" s="304" t="s">
        <v>173</v>
      </c>
      <c r="B36" s="335">
        <f>B35%*B23</f>
        <v>0</v>
      </c>
      <c r="C36" s="300" t="s">
        <v>227</v>
      </c>
      <c r="D36" s="300" t="s">
        <v>228</v>
      </c>
      <c r="L36" s="282"/>
    </row>
    <row r="37" spans="1:12" ht="13.8" thickBot="1" x14ac:dyDescent="0.3">
      <c r="A37" s="329" t="s">
        <v>229</v>
      </c>
      <c r="B37" s="251">
        <f>B35+B36</f>
        <v>0</v>
      </c>
      <c r="C37" s="479" t="s">
        <v>20</v>
      </c>
      <c r="D37" s="334"/>
    </row>
    <row r="38" spans="1:12" x14ac:dyDescent="0.25">
      <c r="A38" s="331"/>
      <c r="B38" s="326"/>
      <c r="C38" s="324"/>
      <c r="D38" s="324"/>
    </row>
    <row r="39" spans="1:12" ht="18" thickBot="1" x14ac:dyDescent="0.4">
      <c r="A39" s="400" t="s">
        <v>230</v>
      </c>
      <c r="B39" s="400"/>
      <c r="C39" s="400"/>
      <c r="D39" s="336"/>
    </row>
    <row r="40" spans="1:12" ht="13.8" thickTop="1" x14ac:dyDescent="0.25">
      <c r="A40" s="296"/>
      <c r="B40" s="328" t="s">
        <v>20</v>
      </c>
      <c r="C40" s="328" t="s">
        <v>198</v>
      </c>
      <c r="D40" s="328" t="s">
        <v>199</v>
      </c>
    </row>
    <row r="41" spans="1:12" ht="61.2" x14ac:dyDescent="0.25">
      <c r="A41" s="302" t="s">
        <v>158</v>
      </c>
      <c r="B41" s="527"/>
      <c r="C41" s="252" t="s">
        <v>231</v>
      </c>
      <c r="D41" s="252" t="s">
        <v>232</v>
      </c>
    </row>
    <row r="42" spans="1:12" x14ac:dyDescent="0.25">
      <c r="A42" s="305" t="s">
        <v>159</v>
      </c>
      <c r="B42" s="337">
        <f>B41*8%</f>
        <v>0</v>
      </c>
      <c r="C42" s="252" t="s">
        <v>233</v>
      </c>
      <c r="D42" s="338" t="s">
        <v>234</v>
      </c>
    </row>
    <row r="43" spans="1:12" x14ac:dyDescent="0.25">
      <c r="A43" s="305" t="s">
        <v>160</v>
      </c>
      <c r="B43" s="337">
        <f>B41*8%*50%</f>
        <v>0</v>
      </c>
      <c r="C43" s="252"/>
      <c r="D43" s="338" t="s">
        <v>235</v>
      </c>
    </row>
    <row r="44" spans="1:12" ht="40.799999999999997" x14ac:dyDescent="0.25">
      <c r="A44" s="302" t="s">
        <v>161</v>
      </c>
      <c r="B44" s="530"/>
      <c r="C44" s="252" t="s">
        <v>236</v>
      </c>
      <c r="D44" s="252" t="s">
        <v>237</v>
      </c>
    </row>
    <row r="45" spans="1:12" x14ac:dyDescent="0.25">
      <c r="A45" s="305" t="s">
        <v>174</v>
      </c>
      <c r="B45" s="337">
        <f>$B$23*B44%</f>
        <v>0</v>
      </c>
      <c r="C45" s="332" t="s">
        <v>238</v>
      </c>
      <c r="D45" s="332" t="s">
        <v>239</v>
      </c>
    </row>
    <row r="46" spans="1:12" x14ac:dyDescent="0.25">
      <c r="A46" s="305" t="s">
        <v>162</v>
      </c>
      <c r="B46" s="339">
        <f>B44*8%*50%</f>
        <v>0</v>
      </c>
      <c r="C46" s="340"/>
      <c r="D46" s="332" t="s">
        <v>240</v>
      </c>
    </row>
    <row r="47" spans="1:12" s="269" customFormat="1" ht="61.8" thickBot="1" x14ac:dyDescent="0.3">
      <c r="A47" s="306" t="s">
        <v>163</v>
      </c>
      <c r="B47" s="531"/>
      <c r="C47" s="341" t="s">
        <v>241</v>
      </c>
      <c r="D47" s="341" t="s">
        <v>242</v>
      </c>
      <c r="E47" s="267"/>
      <c r="F47" s="267"/>
      <c r="G47" s="267"/>
    </row>
    <row r="48" spans="1:12" ht="13.8" thickBot="1" x14ac:dyDescent="0.3">
      <c r="A48" s="329" t="s">
        <v>243</v>
      </c>
      <c r="B48" s="251">
        <f>SUM(B41:B47)</f>
        <v>0</v>
      </c>
      <c r="C48" s="479" t="s">
        <v>20</v>
      </c>
      <c r="D48" s="334"/>
    </row>
    <row r="49" spans="1:9" x14ac:dyDescent="0.25">
      <c r="A49" s="307"/>
      <c r="B49" s="326"/>
      <c r="C49" s="324"/>
      <c r="D49" s="324"/>
    </row>
    <row r="50" spans="1:9" ht="18" thickBot="1" x14ac:dyDescent="0.4">
      <c r="A50" s="587" t="s">
        <v>244</v>
      </c>
      <c r="B50" s="587"/>
      <c r="C50" s="587"/>
      <c r="D50" s="327"/>
    </row>
    <row r="51" spans="1:9" ht="13.8" thickTop="1" x14ac:dyDescent="0.25">
      <c r="A51" s="296"/>
      <c r="B51" s="328" t="s">
        <v>20</v>
      </c>
      <c r="C51" s="328" t="s">
        <v>198</v>
      </c>
      <c r="D51" s="328" t="s">
        <v>199</v>
      </c>
    </row>
    <row r="52" spans="1:9" ht="40.799999999999997" x14ac:dyDescent="0.25">
      <c r="A52" s="302" t="s">
        <v>164</v>
      </c>
      <c r="B52" s="527"/>
      <c r="C52" s="252" t="s">
        <v>245</v>
      </c>
      <c r="D52" s="252" t="s">
        <v>246</v>
      </c>
      <c r="I52" s="245"/>
    </row>
    <row r="53" spans="1:9" ht="61.2" x14ac:dyDescent="0.25">
      <c r="A53" s="302" t="s">
        <v>186</v>
      </c>
      <c r="B53" s="527"/>
      <c r="C53" s="252" t="s">
        <v>247</v>
      </c>
      <c r="D53" s="252" t="s">
        <v>248</v>
      </c>
    </row>
    <row r="54" spans="1:9" s="246" customFormat="1" ht="51" x14ac:dyDescent="0.25">
      <c r="A54" s="302" t="s">
        <v>166</v>
      </c>
      <c r="B54" s="527"/>
      <c r="C54" s="252" t="s">
        <v>249</v>
      </c>
      <c r="D54" s="252" t="s">
        <v>250</v>
      </c>
      <c r="E54" s="262"/>
      <c r="F54" s="262"/>
      <c r="G54" s="262"/>
    </row>
    <row r="55" spans="1:9" ht="51" x14ac:dyDescent="0.25">
      <c r="A55" s="302" t="s">
        <v>167</v>
      </c>
      <c r="B55" s="527"/>
      <c r="C55" s="252" t="s">
        <v>251</v>
      </c>
      <c r="D55" s="252" t="s">
        <v>252</v>
      </c>
    </row>
    <row r="56" spans="1:9" ht="81.599999999999994" x14ac:dyDescent="0.25">
      <c r="A56" s="302" t="s">
        <v>165</v>
      </c>
      <c r="B56" s="527"/>
      <c r="C56" s="252" t="s">
        <v>253</v>
      </c>
      <c r="D56" s="252" t="s">
        <v>254</v>
      </c>
    </row>
    <row r="57" spans="1:9" x14ac:dyDescent="0.25">
      <c r="A57" s="308" t="s">
        <v>79</v>
      </c>
      <c r="B57" s="254">
        <f>SUM(B52:B56)</f>
        <v>0</v>
      </c>
      <c r="C57" s="342"/>
      <c r="D57" s="342"/>
    </row>
    <row r="58" spans="1:9" ht="13.8" thickBot="1" x14ac:dyDescent="0.3">
      <c r="A58" s="309" t="s">
        <v>175</v>
      </c>
      <c r="B58" s="343">
        <f>B57%*$B$23</f>
        <v>0</v>
      </c>
      <c r="C58" s="301" t="s">
        <v>255</v>
      </c>
      <c r="D58" s="301" t="s">
        <v>256</v>
      </c>
    </row>
    <row r="59" spans="1:9" ht="13.8" thickBot="1" x14ac:dyDescent="0.3">
      <c r="A59" s="329" t="s">
        <v>257</v>
      </c>
      <c r="B59" s="251">
        <f>B57+B58</f>
        <v>0</v>
      </c>
      <c r="C59" s="479" t="s">
        <v>20</v>
      </c>
      <c r="D59" s="334"/>
    </row>
    <row r="60" spans="1:9" ht="13.8" thickBot="1" x14ac:dyDescent="0.3">
      <c r="A60" s="307"/>
      <c r="B60" s="326"/>
      <c r="C60" s="324"/>
      <c r="D60" s="324"/>
    </row>
    <row r="61" spans="1:9" ht="13.8" thickBot="1" x14ac:dyDescent="0.3">
      <c r="A61" s="588" t="s">
        <v>181</v>
      </c>
      <c r="B61" s="589"/>
      <c r="C61" s="589"/>
      <c r="D61" s="590"/>
    </row>
    <row r="62" spans="1:9" x14ac:dyDescent="0.25">
      <c r="A62" s="296"/>
      <c r="B62" s="323"/>
      <c r="C62" s="344"/>
      <c r="D62" s="344"/>
    </row>
    <row r="63" spans="1:9" ht="13.8" thickBot="1" x14ac:dyDescent="0.3">
      <c r="A63" s="345" t="s">
        <v>176</v>
      </c>
      <c r="B63" s="346">
        <f>B23</f>
        <v>0</v>
      </c>
      <c r="C63" s="296"/>
      <c r="D63" s="296"/>
    </row>
    <row r="64" spans="1:9" ht="13.8" thickBot="1" x14ac:dyDescent="0.3">
      <c r="A64" s="345" t="s">
        <v>177</v>
      </c>
      <c r="B64" s="346">
        <f>B31</f>
        <v>0</v>
      </c>
      <c r="C64" s="296"/>
      <c r="D64" s="296"/>
    </row>
    <row r="65" spans="1:4" ht="13.8" thickBot="1" x14ac:dyDescent="0.3">
      <c r="A65" s="345" t="s">
        <v>178</v>
      </c>
      <c r="B65" s="346">
        <f>B37</f>
        <v>0</v>
      </c>
      <c r="C65" s="331"/>
      <c r="D65" s="331"/>
    </row>
    <row r="66" spans="1:4" ht="13.8" thickBot="1" x14ac:dyDescent="0.3">
      <c r="A66" s="345" t="s">
        <v>179</v>
      </c>
      <c r="B66" s="346">
        <f>B48</f>
        <v>0</v>
      </c>
      <c r="C66" s="310"/>
      <c r="D66" s="310"/>
    </row>
    <row r="67" spans="1:4" ht="13.5" customHeight="1" thickBot="1" x14ac:dyDescent="0.3">
      <c r="A67" s="345" t="s">
        <v>180</v>
      </c>
      <c r="B67" s="346">
        <f>B59</f>
        <v>0</v>
      </c>
      <c r="C67" s="310"/>
      <c r="D67" s="310"/>
    </row>
    <row r="68" spans="1:4" ht="13.8" thickBot="1" x14ac:dyDescent="0.3">
      <c r="A68" s="347" t="s">
        <v>169</v>
      </c>
      <c r="B68" s="251">
        <f>SUM(B63:B67)</f>
        <v>0</v>
      </c>
      <c r="C68" s="480" t="s">
        <v>20</v>
      </c>
      <c r="D68" s="331"/>
    </row>
    <row r="69" spans="1:4" ht="14.4" x14ac:dyDescent="0.25">
      <c r="A69" s="348"/>
      <c r="B69" s="349"/>
      <c r="C69" s="349"/>
      <c r="D69" s="349"/>
    </row>
    <row r="70" spans="1:4" x14ac:dyDescent="0.25">
      <c r="A70" s="355" t="s">
        <v>148</v>
      </c>
      <c r="B70" s="323"/>
      <c r="C70" s="324"/>
      <c r="D70" s="324"/>
    </row>
    <row r="71" spans="1:4" x14ac:dyDescent="0.25">
      <c r="A71" s="263"/>
      <c r="B71" s="264"/>
      <c r="C71" s="265"/>
    </row>
    <row r="72" spans="1:4" x14ac:dyDescent="0.25">
      <c r="A72" s="263"/>
      <c r="B72" s="264"/>
      <c r="C72" s="265"/>
    </row>
    <row r="73" spans="1:4" x14ac:dyDescent="0.25">
      <c r="A73" s="263"/>
      <c r="B73" s="264"/>
      <c r="C73" s="265"/>
    </row>
    <row r="74" spans="1:4" x14ac:dyDescent="0.25">
      <c r="A74" s="263"/>
      <c r="B74" s="264"/>
      <c r="C74" s="265"/>
    </row>
  </sheetData>
  <sheetProtection algorithmName="SHA-512" hashValue="Wdtou+w0GVYflRVKnh1SVB8dkAQn/nrWLj9MduvY0ZQbkRmYY+4WgISACpoGvdQYEbBfTQxeJdvq6pXg0gLFLg==" saltValue="K2K7uagStW1dFPjGprkWsg=="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0" orientation="portrait" r:id="rId1"/>
  <headerFooter>
    <oddHeader>&amp;C&amp;G&amp;R&amp;8&amp;P</oddHeader>
    <oddFooter>&amp;L&amp;8&amp;G
   &amp;"Arial,Negrito"&amp;K04+000SGEC/CFIC/SECOFC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view="pageBreakPreview" zoomScaleNormal="115" zoomScaleSheetLayoutView="100" workbookViewId="0">
      <selection activeCell="B16" sqref="B16"/>
    </sheetView>
  </sheetViews>
  <sheetFormatPr defaultColWidth="9.109375" defaultRowHeight="14.4" x14ac:dyDescent="0.3"/>
  <cols>
    <col min="1" max="1" width="41.5546875" style="266" customWidth="1"/>
    <col min="2" max="2" width="20" style="266" customWidth="1"/>
    <col min="3" max="16384" width="9.109375" style="240"/>
  </cols>
  <sheetData>
    <row r="1" spans="1:2" x14ac:dyDescent="0.3">
      <c r="A1" s="610" t="str">
        <f>'POSTO - Licitante'!A1:Q1</f>
        <v>TRIBUNAL REGIONAL ELEITORAL DO PARANÁ</v>
      </c>
      <c r="B1" s="610"/>
    </row>
    <row r="2" spans="1:2" x14ac:dyDescent="0.3">
      <c r="A2" s="612" t="str">
        <f>'POSTO - Licitante'!A2:Q2</f>
        <v>PLANILHA DE CUSTOS E FORMAÇÃO DE PREÇOS - BASE LICITANTE</v>
      </c>
      <c r="B2" s="612"/>
    </row>
    <row r="3" spans="1:2" x14ac:dyDescent="0.3">
      <c r="A3" s="611" t="str">
        <f>'POSTO - Licitante'!A3:Q3</f>
        <v>Serviços de Motorista</v>
      </c>
      <c r="B3" s="611"/>
    </row>
    <row r="4" spans="1:2" x14ac:dyDescent="0.3">
      <c r="A4" s="610"/>
      <c r="B4" s="610"/>
    </row>
    <row r="5" spans="1:2" ht="15" customHeight="1" x14ac:dyDescent="0.3">
      <c r="A5" s="606" t="str">
        <f>'POSTO - Licitante'!A8:Q8</f>
        <v>NOME DA EMPRESA</v>
      </c>
      <c r="B5" s="607"/>
    </row>
    <row r="6" spans="1:2" ht="15" customHeight="1" x14ac:dyDescent="0.3">
      <c r="A6" s="608" t="str">
        <f>'POSTO - Licitante'!A9:Q9</f>
        <v>CNPJ</v>
      </c>
      <c r="B6" s="609"/>
    </row>
    <row r="7" spans="1:2" ht="15" thickBot="1" x14ac:dyDescent="0.35">
      <c r="A7" s="311"/>
      <c r="B7" s="311"/>
    </row>
    <row r="8" spans="1:2" ht="30" customHeight="1" thickBot="1" x14ac:dyDescent="0.35">
      <c r="A8" s="588" t="s">
        <v>190</v>
      </c>
      <c r="B8" s="590"/>
    </row>
    <row r="9" spans="1:2" ht="15" customHeight="1" thickBot="1" x14ac:dyDescent="0.35">
      <c r="A9" s="278"/>
      <c r="B9" s="278"/>
    </row>
    <row r="10" spans="1:2" ht="15" customHeight="1" thickBot="1" x14ac:dyDescent="0.35">
      <c r="A10" s="312" t="s">
        <v>137</v>
      </c>
      <c r="B10" s="313" t="s">
        <v>138</v>
      </c>
    </row>
    <row r="11" spans="1:2" ht="15" customHeight="1" x14ac:dyDescent="0.3">
      <c r="A11" s="314" t="s">
        <v>191</v>
      </c>
      <c r="B11" s="532"/>
    </row>
    <row r="12" spans="1:2" ht="15" customHeight="1" x14ac:dyDescent="0.3">
      <c r="A12" s="315" t="s">
        <v>192</v>
      </c>
      <c r="B12" s="533"/>
    </row>
    <row r="13" spans="1:2" ht="15" customHeight="1" x14ac:dyDescent="0.3">
      <c r="A13" s="315" t="s">
        <v>266</v>
      </c>
      <c r="B13" s="533"/>
    </row>
    <row r="14" spans="1:2" ht="15" customHeight="1" x14ac:dyDescent="0.3">
      <c r="A14" s="315" t="s">
        <v>267</v>
      </c>
      <c r="B14" s="533"/>
    </row>
    <row r="15" spans="1:2" ht="15" customHeight="1" x14ac:dyDescent="0.3">
      <c r="A15" s="315" t="s">
        <v>268</v>
      </c>
      <c r="B15" s="534"/>
    </row>
    <row r="16" spans="1:2" ht="15" customHeight="1" thickBot="1" x14ac:dyDescent="0.35">
      <c r="A16" s="393" t="s">
        <v>269</v>
      </c>
      <c r="B16" s="534"/>
    </row>
    <row r="17" spans="1:2" ht="33.75" customHeight="1" thickBot="1" x14ac:dyDescent="0.35">
      <c r="A17" s="613" t="s">
        <v>270</v>
      </c>
      <c r="B17" s="613"/>
    </row>
    <row r="18" spans="1:2" ht="15" customHeight="1" thickBot="1" x14ac:dyDescent="0.35">
      <c r="A18" s="316" t="s">
        <v>147</v>
      </c>
      <c r="B18" s="352">
        <f>((1+B11)/(1-(B13+B14+B15+B16)-B12))-1</f>
        <v>0</v>
      </c>
    </row>
    <row r="19" spans="1:2" ht="15" customHeight="1" x14ac:dyDescent="0.3">
      <c r="A19" s="317"/>
      <c r="B19" s="318"/>
    </row>
    <row r="20" spans="1:2" ht="15" customHeight="1" thickBot="1" x14ac:dyDescent="0.35">
      <c r="A20" s="319" t="s">
        <v>170</v>
      </c>
      <c r="B20" s="320"/>
    </row>
    <row r="21" spans="1:2" ht="15" customHeight="1" x14ac:dyDescent="0.3">
      <c r="A21" s="604" t="s">
        <v>193</v>
      </c>
      <c r="B21" s="605"/>
    </row>
    <row r="22" spans="1:2" ht="15" customHeight="1" x14ac:dyDescent="0.3">
      <c r="A22" s="321"/>
      <c r="B22" s="311"/>
    </row>
    <row r="23" spans="1:2" ht="15" customHeight="1" x14ac:dyDescent="0.3">
      <c r="A23" s="355" t="s">
        <v>148</v>
      </c>
      <c r="B23" s="278"/>
    </row>
    <row r="24" spans="1:2" ht="15" customHeight="1" x14ac:dyDescent="0.3">
      <c r="B24" s="501"/>
    </row>
  </sheetData>
  <sheetProtection algorithmName="SHA-512" hashValue="dVxav56mvYOCkw/fYldumVLkxn4WSlEl21x7WnsuMItPRs7/a4UFpO5niX68MzKvgFlJPJ8RkoUKESKoxwx2+Q==" saltValue="3KvvyJcqz5Jidu2a9MCTzA=="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19" t="s">
        <v>119</v>
      </c>
      <c r="B1" s="620"/>
      <c r="C1" s="620"/>
      <c r="D1" s="620"/>
      <c r="E1" s="621"/>
    </row>
    <row r="2" spans="1:7" ht="13.2" x14ac:dyDescent="0.25">
      <c r="A2" s="122" t="s">
        <v>15</v>
      </c>
      <c r="B2" s="622"/>
      <c r="C2" s="623"/>
      <c r="D2" s="623"/>
      <c r="E2" s="624"/>
    </row>
    <row r="3" spans="1:7" ht="13.2" x14ac:dyDescent="0.25">
      <c r="A3" s="123" t="s">
        <v>16</v>
      </c>
      <c r="B3" s="625"/>
      <c r="C3" s="626"/>
      <c r="D3" s="626"/>
      <c r="E3" s="627"/>
    </row>
    <row r="4" spans="1:7" ht="12" x14ac:dyDescent="0.25">
      <c r="A4" s="123" t="s">
        <v>17</v>
      </c>
      <c r="B4" s="628" t="e">
        <f>#REF!</f>
        <v>#REF!</v>
      </c>
      <c r="C4" s="629"/>
      <c r="D4" s="629"/>
      <c r="E4" s="630"/>
    </row>
    <row r="5" spans="1:7" ht="13.2" x14ac:dyDescent="0.25">
      <c r="A5" s="124" t="s">
        <v>109</v>
      </c>
      <c r="B5" s="614"/>
      <c r="C5" s="615"/>
      <c r="D5" s="615"/>
      <c r="E5" s="616"/>
    </row>
    <row r="6" spans="1:7" ht="12" x14ac:dyDescent="0.25">
      <c r="A6" s="6"/>
      <c r="B6" s="125"/>
      <c r="C6" s="126"/>
      <c r="D6" s="127"/>
      <c r="E6" s="127"/>
    </row>
    <row r="7" spans="1:7" ht="12" x14ac:dyDescent="0.25">
      <c r="A7" s="128" t="s">
        <v>110</v>
      </c>
      <c r="B7" s="145"/>
      <c r="C7" s="145"/>
      <c r="D7" s="146"/>
      <c r="E7" s="129"/>
    </row>
    <row r="8" spans="1:7" ht="13.2" x14ac:dyDescent="0.25">
      <c r="A8" s="617" t="str">
        <f>'item 1 - he 100%'!A8:D8</f>
        <v>Tecnicos de Eleição</v>
      </c>
      <c r="B8" s="618"/>
      <c r="C8" s="618"/>
      <c r="D8" s="618"/>
      <c r="E8" s="117"/>
    </row>
    <row r="9" spans="1:7" ht="12" x14ac:dyDescent="0.25">
      <c r="A9" s="4"/>
      <c r="B9" s="20"/>
      <c r="C9" s="20"/>
      <c r="D9" s="20"/>
      <c r="E9" s="20"/>
      <c r="F9" s="20"/>
      <c r="G9" s="5"/>
    </row>
    <row r="10" spans="1:7" ht="12" x14ac:dyDescent="0.25">
      <c r="A10" s="43" t="s">
        <v>45</v>
      </c>
      <c r="B10" s="44">
        <f>'item 1 -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3">
      <c r="A125" s="108" t="s">
        <v>132</v>
      </c>
      <c r="B125" s="109"/>
      <c r="C125" s="110"/>
      <c r="D125" s="28" t="e">
        <f>D123*1.6</f>
        <v>#REF!</v>
      </c>
      <c r="E125" s="79"/>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36" t="s">
        <v>136</v>
      </c>
      <c r="B1" s="637"/>
      <c r="C1" s="637"/>
      <c r="D1" s="637"/>
      <c r="E1" s="638"/>
    </row>
    <row r="2" spans="1:7" ht="13.2" x14ac:dyDescent="0.25">
      <c r="A2" s="218" t="s">
        <v>15</v>
      </c>
      <c r="B2" s="639"/>
      <c r="C2" s="640"/>
      <c r="D2" s="640"/>
      <c r="E2" s="641"/>
    </row>
    <row r="3" spans="1:7" ht="13.2" x14ac:dyDescent="0.25">
      <c r="A3" s="219" t="s">
        <v>16</v>
      </c>
      <c r="B3" s="642"/>
      <c r="C3" s="643"/>
      <c r="D3" s="643"/>
      <c r="E3" s="644"/>
    </row>
    <row r="4" spans="1:7" ht="12" x14ac:dyDescent="0.25">
      <c r="A4" s="219" t="s">
        <v>17</v>
      </c>
      <c r="B4" s="645" t="e">
        <f>#REF!</f>
        <v>#REF!</v>
      </c>
      <c r="C4" s="646"/>
      <c r="D4" s="646"/>
      <c r="E4" s="647"/>
    </row>
    <row r="5" spans="1:7" ht="13.2" x14ac:dyDescent="0.25">
      <c r="A5" s="220" t="s">
        <v>109</v>
      </c>
      <c r="B5" s="631"/>
      <c r="C5" s="632"/>
      <c r="D5" s="632"/>
      <c r="E5" s="633"/>
    </row>
    <row r="6" spans="1:7" ht="12" x14ac:dyDescent="0.25">
      <c r="A6" s="49"/>
      <c r="B6" s="221"/>
      <c r="C6" s="222"/>
      <c r="D6" s="223"/>
      <c r="E6" s="223"/>
    </row>
    <row r="7" spans="1:7" ht="12" x14ac:dyDescent="0.25">
      <c r="A7" s="224" t="s">
        <v>110</v>
      </c>
      <c r="B7" s="225"/>
      <c r="C7" s="225"/>
      <c r="D7" s="226"/>
      <c r="E7" s="227"/>
    </row>
    <row r="8" spans="1:7" ht="13.2" x14ac:dyDescent="0.25">
      <c r="A8" s="634" t="s">
        <v>131</v>
      </c>
      <c r="B8" s="635"/>
      <c r="C8" s="635"/>
      <c r="D8" s="635"/>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135</v>
      </c>
      <c r="B125" s="109"/>
      <c r="C125" s="110"/>
      <c r="D125" s="28" t="e">
        <f>D123*1.6</f>
        <v>#REF!</v>
      </c>
      <c r="E125" s="79"/>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tabColor theme="0"/>
    <pageSetUpPr fitToPage="1"/>
  </sheetPr>
  <dimension ref="A1:U69"/>
  <sheetViews>
    <sheetView view="pageBreakPreview" topLeftCell="A19" zoomScaleNormal="115" zoomScaleSheetLayoutView="100" workbookViewId="0">
      <selection activeCell="E20" sqref="E20"/>
    </sheetView>
  </sheetViews>
  <sheetFormatPr defaultColWidth="9.109375" defaultRowHeight="13.2" x14ac:dyDescent="0.25"/>
  <cols>
    <col min="1" max="1" width="5.5546875" style="404" customWidth="1"/>
    <col min="2" max="2" width="44.88671875" style="394" customWidth="1"/>
    <col min="3" max="6" width="13.6640625" style="394" customWidth="1"/>
    <col min="7" max="7" width="9.88671875" style="394" customWidth="1"/>
    <col min="8" max="12" width="9.109375" style="394"/>
    <col min="13" max="13" width="10.6640625" style="394" customWidth="1"/>
    <col min="14" max="14" width="10.88671875" style="394" customWidth="1"/>
    <col min="15" max="21" width="9.109375" style="394"/>
    <col min="22" max="16384" width="9.109375" style="395"/>
  </cols>
  <sheetData>
    <row r="1" spans="1:14" ht="20.25" customHeight="1" x14ac:dyDescent="0.25">
      <c r="A1" s="649" t="str">
        <f>'POSTO - Licitante'!A1:Q1</f>
        <v>TRIBUNAL REGIONAL ELEITORAL DO PARANÁ</v>
      </c>
      <c r="B1" s="649"/>
      <c r="C1" s="649"/>
      <c r="D1" s="649"/>
      <c r="E1" s="649"/>
      <c r="F1" s="649"/>
      <c r="G1" s="287"/>
      <c r="H1" s="287"/>
      <c r="I1" s="287"/>
      <c r="J1" s="287"/>
      <c r="K1" s="287"/>
      <c r="L1" s="287"/>
      <c r="M1" s="287"/>
      <c r="N1" s="287"/>
    </row>
    <row r="2" spans="1:14" ht="15" customHeight="1" x14ac:dyDescent="0.25">
      <c r="A2" s="652" t="str">
        <f>'POSTO - Licitante'!A2:Q2</f>
        <v>PLANILHA DE CUSTOS E FORMAÇÃO DE PREÇOS - BASE LICITANTE</v>
      </c>
      <c r="B2" s="652"/>
      <c r="C2" s="652"/>
      <c r="D2" s="652"/>
      <c r="E2" s="652"/>
      <c r="F2" s="652"/>
      <c r="G2" s="288"/>
      <c r="H2" s="288"/>
      <c r="I2" s="288"/>
      <c r="J2" s="288"/>
      <c r="K2" s="288"/>
      <c r="L2" s="288"/>
      <c r="M2" s="288"/>
      <c r="N2" s="288"/>
    </row>
    <row r="3" spans="1:14" ht="15.6" x14ac:dyDescent="0.3">
      <c r="A3" s="651" t="str">
        <f>'POSTO - Licitante'!A3:Q3</f>
        <v>Serviços de Motorista</v>
      </c>
      <c r="B3" s="651"/>
      <c r="C3" s="651"/>
      <c r="D3" s="651"/>
      <c r="E3" s="651"/>
      <c r="F3" s="651"/>
      <c r="G3" s="289"/>
      <c r="H3" s="289"/>
      <c r="I3" s="289"/>
      <c r="J3" s="289"/>
      <c r="K3" s="289"/>
      <c r="L3" s="289"/>
      <c r="M3" s="289"/>
      <c r="N3" s="289"/>
    </row>
    <row r="4" spans="1:14" ht="17.399999999999999" x14ac:dyDescent="0.3">
      <c r="A4" s="650"/>
      <c r="B4" s="650"/>
      <c r="C4" s="650"/>
      <c r="D4" s="650"/>
      <c r="E4" s="650"/>
      <c r="F4" s="650"/>
      <c r="G4" s="290"/>
      <c r="H4" s="290"/>
      <c r="I4" s="290"/>
      <c r="J4" s="290"/>
      <c r="K4" s="290"/>
      <c r="L4" s="290"/>
      <c r="M4" s="290"/>
      <c r="N4" s="259"/>
    </row>
    <row r="5" spans="1:14" ht="12.75" customHeight="1" x14ac:dyDescent="0.3">
      <c r="A5" s="594" t="str">
        <f>'POSTO - Licitante'!A8:Q8</f>
        <v>NOME DA EMPRESA</v>
      </c>
      <c r="B5" s="595"/>
      <c r="C5" s="595"/>
      <c r="D5" s="595"/>
      <c r="E5" s="595"/>
      <c r="F5" s="596"/>
      <c r="G5" s="290"/>
      <c r="H5" s="290"/>
      <c r="I5" s="290"/>
      <c r="J5" s="290"/>
      <c r="K5" s="290"/>
      <c r="L5" s="290"/>
      <c r="M5" s="290"/>
      <c r="N5" s="259"/>
    </row>
    <row r="6" spans="1:14" ht="12.75" customHeight="1" x14ac:dyDescent="0.3">
      <c r="A6" s="597" t="str">
        <f>'POSTO - Licitante'!A9:Q9</f>
        <v>CNPJ</v>
      </c>
      <c r="B6" s="598"/>
      <c r="C6" s="598"/>
      <c r="D6" s="598"/>
      <c r="E6" s="598"/>
      <c r="F6" s="599"/>
      <c r="G6" s="290"/>
      <c r="H6" s="290"/>
      <c r="I6" s="290"/>
      <c r="J6" s="290"/>
      <c r="K6" s="290"/>
      <c r="L6" s="290"/>
      <c r="M6" s="290"/>
      <c r="N6" s="259"/>
    </row>
    <row r="7" spans="1:14" ht="12.75" customHeight="1" thickBot="1" x14ac:dyDescent="0.35">
      <c r="A7" s="310"/>
      <c r="B7" s="310"/>
      <c r="C7" s="310"/>
      <c r="D7" s="310"/>
      <c r="E7" s="310"/>
      <c r="F7" s="310"/>
      <c r="G7" s="290"/>
      <c r="H7" s="290"/>
      <c r="I7" s="290"/>
      <c r="J7" s="290"/>
      <c r="K7" s="290"/>
      <c r="L7" s="290"/>
      <c r="M7" s="290"/>
      <c r="N7" s="259"/>
    </row>
    <row r="8" spans="1:14" ht="25.5" customHeight="1" thickBot="1" x14ac:dyDescent="0.3">
      <c r="A8" s="653" t="s">
        <v>313</v>
      </c>
      <c r="B8" s="654"/>
      <c r="C8" s="654"/>
      <c r="D8" s="654"/>
      <c r="E8" s="654"/>
      <c r="F8" s="655"/>
      <c r="G8" s="396"/>
      <c r="H8" s="396"/>
      <c r="I8" s="396"/>
      <c r="J8" s="396"/>
      <c r="K8" s="396"/>
      <c r="L8" s="396"/>
      <c r="M8" s="396"/>
      <c r="N8" s="396"/>
    </row>
    <row r="9" spans="1:14" ht="25.5" customHeight="1" thickBot="1" x14ac:dyDescent="0.35">
      <c r="A9" s="648" t="s">
        <v>316</v>
      </c>
      <c r="B9" s="648"/>
      <c r="C9" s="293"/>
      <c r="D9" s="293"/>
      <c r="E9" s="293"/>
      <c r="F9" s="293"/>
      <c r="G9" s="397"/>
    </row>
    <row r="10" spans="1:14" ht="27" thickTop="1" x14ac:dyDescent="0.25">
      <c r="A10" s="405" t="s">
        <v>137</v>
      </c>
      <c r="B10" s="405" t="s">
        <v>285</v>
      </c>
      <c r="C10" s="405" t="s">
        <v>189</v>
      </c>
      <c r="D10" s="405" t="s">
        <v>317</v>
      </c>
      <c r="E10" s="406" t="s">
        <v>187</v>
      </c>
      <c r="F10" s="407" t="s">
        <v>188</v>
      </c>
      <c r="G10" s="397"/>
    </row>
    <row r="11" spans="1:14" ht="52.8" x14ac:dyDescent="0.25">
      <c r="A11" s="451">
        <v>1</v>
      </c>
      <c r="B11" s="309" t="s">
        <v>318</v>
      </c>
      <c r="C11" s="452">
        <v>3</v>
      </c>
      <c r="D11" s="452">
        <v>10</v>
      </c>
      <c r="E11" s="535">
        <v>0</v>
      </c>
      <c r="F11" s="403">
        <f>ROUND((C11*E11/D11),2)</f>
        <v>0</v>
      </c>
    </row>
    <row r="12" spans="1:14" ht="26.4" x14ac:dyDescent="0.25">
      <c r="A12" s="453">
        <v>2</v>
      </c>
      <c r="B12" s="454" t="s">
        <v>322</v>
      </c>
      <c r="C12" s="455">
        <v>1</v>
      </c>
      <c r="D12" s="455">
        <v>10</v>
      </c>
      <c r="E12" s="535">
        <v>0</v>
      </c>
      <c r="F12" s="519">
        <f t="shared" ref="F12:F17" si="0">ROUND((C12*E12/D12),2)</f>
        <v>0</v>
      </c>
    </row>
    <row r="13" spans="1:14" ht="26.4" x14ac:dyDescent="0.25">
      <c r="A13" s="451">
        <v>3</v>
      </c>
      <c r="B13" s="309" t="s">
        <v>320</v>
      </c>
      <c r="C13" s="452">
        <v>2</v>
      </c>
      <c r="D13" s="452">
        <v>10</v>
      </c>
      <c r="E13" s="535">
        <v>0</v>
      </c>
      <c r="F13" s="403">
        <f t="shared" si="0"/>
        <v>0</v>
      </c>
    </row>
    <row r="14" spans="1:14" ht="39.6" x14ac:dyDescent="0.25">
      <c r="A14" s="453">
        <v>4</v>
      </c>
      <c r="B14" s="454" t="s">
        <v>321</v>
      </c>
      <c r="C14" s="455">
        <v>6</v>
      </c>
      <c r="D14" s="455">
        <v>10</v>
      </c>
      <c r="E14" s="535">
        <v>0</v>
      </c>
      <c r="F14" s="519">
        <f t="shared" si="0"/>
        <v>0</v>
      </c>
    </row>
    <row r="15" spans="1:14" ht="26.4" x14ac:dyDescent="0.25">
      <c r="A15" s="451">
        <v>5</v>
      </c>
      <c r="B15" s="309" t="s">
        <v>319</v>
      </c>
      <c r="C15" s="452">
        <v>3</v>
      </c>
      <c r="D15" s="452">
        <v>10</v>
      </c>
      <c r="E15" s="535">
        <v>0</v>
      </c>
      <c r="F15" s="403">
        <f t="shared" si="0"/>
        <v>0</v>
      </c>
    </row>
    <row r="16" spans="1:14" ht="26.4" x14ac:dyDescent="0.25">
      <c r="A16" s="453">
        <v>6</v>
      </c>
      <c r="B16" s="454" t="s">
        <v>324</v>
      </c>
      <c r="C16" s="455">
        <v>2</v>
      </c>
      <c r="D16" s="455">
        <v>10</v>
      </c>
      <c r="E16" s="535">
        <v>0</v>
      </c>
      <c r="F16" s="519">
        <f t="shared" si="0"/>
        <v>0</v>
      </c>
    </row>
    <row r="17" spans="1:7" ht="52.8" x14ac:dyDescent="0.25">
      <c r="A17" s="451">
        <v>7</v>
      </c>
      <c r="B17" s="309" t="s">
        <v>323</v>
      </c>
      <c r="C17" s="452">
        <v>1</v>
      </c>
      <c r="D17" s="452">
        <v>10</v>
      </c>
      <c r="E17" s="535">
        <v>0</v>
      </c>
      <c r="F17" s="403">
        <f t="shared" si="0"/>
        <v>0</v>
      </c>
    </row>
    <row r="18" spans="1:7" ht="25.5" customHeight="1" thickBot="1" x14ac:dyDescent="0.35">
      <c r="A18" s="648" t="s">
        <v>326</v>
      </c>
      <c r="B18" s="648"/>
      <c r="C18" s="293"/>
      <c r="D18" s="293"/>
      <c r="E18" s="293"/>
      <c r="F18" s="293"/>
      <c r="G18" s="397"/>
    </row>
    <row r="19" spans="1:7" ht="27" thickTop="1" x14ac:dyDescent="0.25">
      <c r="A19" s="405" t="s">
        <v>137</v>
      </c>
      <c r="B19" s="405" t="s">
        <v>285</v>
      </c>
      <c r="C19" s="405" t="s">
        <v>189</v>
      </c>
      <c r="D19" s="405" t="s">
        <v>317</v>
      </c>
      <c r="E19" s="406" t="s">
        <v>187</v>
      </c>
      <c r="F19" s="407" t="s">
        <v>188</v>
      </c>
      <c r="G19" s="397"/>
    </row>
    <row r="20" spans="1:7" ht="52.8" x14ac:dyDescent="0.25">
      <c r="A20" s="451">
        <v>1</v>
      </c>
      <c r="B20" s="309" t="s">
        <v>327</v>
      </c>
      <c r="C20" s="452">
        <v>3</v>
      </c>
      <c r="D20" s="452">
        <v>30</v>
      </c>
      <c r="E20" s="535">
        <v>0</v>
      </c>
      <c r="F20" s="403">
        <f>ROUND((C20*E20/D20),2)</f>
        <v>0</v>
      </c>
    </row>
    <row r="21" spans="1:7" ht="13.8" thickBot="1" x14ac:dyDescent="0.3">
      <c r="A21" s="514"/>
      <c r="B21" s="515"/>
      <c r="C21" s="516"/>
      <c r="D21" s="516"/>
      <c r="E21" s="351"/>
      <c r="F21" s="517"/>
    </row>
    <row r="22" spans="1:7" ht="13.8" thickBot="1" x14ac:dyDescent="0.3">
      <c r="A22" s="514"/>
      <c r="B22" s="515"/>
      <c r="C22" s="516"/>
      <c r="D22" s="516"/>
      <c r="E22" s="411" t="s">
        <v>328</v>
      </c>
      <c r="F22" s="251">
        <f>SUM(F11:F17)+F20</f>
        <v>0</v>
      </c>
    </row>
    <row r="23" spans="1:7" x14ac:dyDescent="0.25">
      <c r="A23" s="401"/>
      <c r="B23" s="408"/>
      <c r="C23" s="413"/>
      <c r="D23" s="402"/>
      <c r="E23" s="351"/>
      <c r="F23" s="517"/>
    </row>
    <row r="24" spans="1:7" x14ac:dyDescent="0.25">
      <c r="A24" s="409"/>
      <c r="B24" s="476" t="s">
        <v>148</v>
      </c>
      <c r="C24" s="475"/>
      <c r="D24" s="294"/>
      <c r="E24" s="295"/>
      <c r="F24" s="518"/>
    </row>
    <row r="25" spans="1:7" x14ac:dyDescent="0.25">
      <c r="E25" s="398"/>
      <c r="F25" s="398"/>
    </row>
    <row r="26" spans="1:7" x14ac:dyDescent="0.25">
      <c r="E26" s="398"/>
      <c r="F26" s="398"/>
    </row>
    <row r="27" spans="1:7" x14ac:dyDescent="0.25">
      <c r="E27" s="398"/>
      <c r="F27" s="398"/>
    </row>
    <row r="28" spans="1:7" x14ac:dyDescent="0.25">
      <c r="E28" s="398"/>
      <c r="F28" s="398"/>
    </row>
    <row r="29" spans="1:7" x14ac:dyDescent="0.25">
      <c r="E29" s="398"/>
      <c r="F29" s="398"/>
    </row>
    <row r="30" spans="1:7" x14ac:dyDescent="0.25">
      <c r="E30" s="398"/>
      <c r="F30" s="398"/>
    </row>
    <row r="31" spans="1:7" x14ac:dyDescent="0.25">
      <c r="E31" s="398"/>
      <c r="F31" s="398"/>
    </row>
    <row r="32" spans="1:7" x14ac:dyDescent="0.25">
      <c r="E32" s="398"/>
      <c r="F32" s="398"/>
    </row>
    <row r="33" spans="5:6" x14ac:dyDescent="0.25">
      <c r="E33" s="398"/>
      <c r="F33" s="398"/>
    </row>
    <row r="34" spans="5:6" x14ac:dyDescent="0.25">
      <c r="E34" s="398"/>
      <c r="F34" s="398"/>
    </row>
    <row r="35" spans="5:6" x14ac:dyDescent="0.25">
      <c r="E35" s="398"/>
      <c r="F35" s="398"/>
    </row>
    <row r="36" spans="5:6" x14ac:dyDescent="0.25">
      <c r="E36" s="398"/>
      <c r="F36" s="398"/>
    </row>
    <row r="37" spans="5:6" x14ac:dyDescent="0.25">
      <c r="E37" s="398"/>
      <c r="F37" s="398"/>
    </row>
    <row r="38" spans="5:6" x14ac:dyDescent="0.25">
      <c r="E38" s="398"/>
      <c r="F38" s="398"/>
    </row>
    <row r="39" spans="5:6" x14ac:dyDescent="0.25">
      <c r="E39" s="398"/>
      <c r="F39" s="398"/>
    </row>
    <row r="40" spans="5:6" x14ac:dyDescent="0.25">
      <c r="E40" s="398"/>
      <c r="F40" s="398"/>
    </row>
    <row r="41" spans="5:6" x14ac:dyDescent="0.25">
      <c r="E41" s="398"/>
      <c r="F41" s="398"/>
    </row>
    <row r="42" spans="5:6" x14ac:dyDescent="0.25">
      <c r="E42" s="398"/>
      <c r="F42" s="398"/>
    </row>
    <row r="43" spans="5:6" x14ac:dyDescent="0.25">
      <c r="E43" s="398"/>
      <c r="F43" s="398"/>
    </row>
    <row r="44" spans="5:6" x14ac:dyDescent="0.25">
      <c r="E44" s="398"/>
      <c r="F44" s="398"/>
    </row>
    <row r="45" spans="5:6" x14ac:dyDescent="0.25">
      <c r="E45" s="398"/>
      <c r="F45" s="398"/>
    </row>
    <row r="46" spans="5:6" x14ac:dyDescent="0.25">
      <c r="E46" s="398"/>
      <c r="F46" s="398"/>
    </row>
    <row r="47" spans="5:6" x14ac:dyDescent="0.25">
      <c r="E47" s="398"/>
      <c r="F47" s="398"/>
    </row>
    <row r="48" spans="5:6" x14ac:dyDescent="0.25">
      <c r="E48" s="398"/>
      <c r="F48" s="398"/>
    </row>
    <row r="49" spans="5:6" x14ac:dyDescent="0.25">
      <c r="E49" s="398"/>
      <c r="F49" s="398"/>
    </row>
    <row r="50" spans="5:6" x14ac:dyDescent="0.25">
      <c r="E50" s="398"/>
      <c r="F50" s="398"/>
    </row>
    <row r="51" spans="5:6" x14ac:dyDescent="0.25">
      <c r="E51" s="398"/>
      <c r="F51" s="398"/>
    </row>
    <row r="52" spans="5:6" x14ac:dyDescent="0.25">
      <c r="E52" s="398"/>
      <c r="F52" s="398"/>
    </row>
    <row r="53" spans="5:6" x14ac:dyDescent="0.25">
      <c r="E53" s="398"/>
      <c r="F53" s="398"/>
    </row>
    <row r="54" spans="5:6" x14ac:dyDescent="0.25">
      <c r="E54" s="398"/>
      <c r="F54" s="398"/>
    </row>
    <row r="55" spans="5:6" x14ac:dyDescent="0.25">
      <c r="E55" s="398"/>
      <c r="F55" s="398"/>
    </row>
    <row r="56" spans="5:6" x14ac:dyDescent="0.25">
      <c r="E56" s="398"/>
      <c r="F56" s="398"/>
    </row>
    <row r="57" spans="5:6" x14ac:dyDescent="0.25">
      <c r="E57" s="398"/>
      <c r="F57" s="398"/>
    </row>
    <row r="58" spans="5:6" x14ac:dyDescent="0.25">
      <c r="E58" s="398"/>
      <c r="F58" s="398"/>
    </row>
    <row r="59" spans="5:6" x14ac:dyDescent="0.25">
      <c r="E59" s="398"/>
      <c r="F59" s="398"/>
    </row>
    <row r="60" spans="5:6" x14ac:dyDescent="0.25">
      <c r="E60" s="398"/>
      <c r="F60" s="398"/>
    </row>
    <row r="61" spans="5:6" x14ac:dyDescent="0.25">
      <c r="E61" s="398"/>
      <c r="F61" s="398"/>
    </row>
    <row r="62" spans="5:6" x14ac:dyDescent="0.25">
      <c r="E62" s="398"/>
      <c r="F62" s="398"/>
    </row>
    <row r="63" spans="5:6" x14ac:dyDescent="0.25">
      <c r="E63" s="398"/>
      <c r="F63" s="398"/>
    </row>
    <row r="64" spans="5:6" x14ac:dyDescent="0.25">
      <c r="E64" s="398"/>
      <c r="F64" s="398"/>
    </row>
    <row r="65" spans="5:6" x14ac:dyDescent="0.25">
      <c r="E65" s="398"/>
      <c r="F65" s="398"/>
    </row>
    <row r="66" spans="5:6" x14ac:dyDescent="0.25">
      <c r="E66" s="398"/>
      <c r="F66" s="398"/>
    </row>
    <row r="67" spans="5:6" x14ac:dyDescent="0.25">
      <c r="E67" s="398"/>
      <c r="F67" s="398"/>
    </row>
    <row r="68" spans="5:6" x14ac:dyDescent="0.25">
      <c r="E68" s="398"/>
      <c r="F68" s="398"/>
    </row>
    <row r="69" spans="5:6" x14ac:dyDescent="0.25">
      <c r="E69" s="398"/>
      <c r="F69" s="398"/>
    </row>
  </sheetData>
  <sheetProtection algorithmName="SHA-512" hashValue="fXs37szWgluLvHlxGerw1i4ngZiKBnAQkT41Q867RqxOtMgwiWt5Q7KKwmPW5yeGNFZYqfI1mcTzslCCLT3ijw==" saltValue="ePhsd2WCfe4bQay0XRSRWQ==" spinCount="100000" sheet="1" objects="1" scenarios="1" selectLockedCells="1"/>
  <mergeCells count="9">
    <mergeCell ref="A18:B18"/>
    <mergeCell ref="A1:F1"/>
    <mergeCell ref="A4:F4"/>
    <mergeCell ref="A3:F3"/>
    <mergeCell ref="A2:F2"/>
    <mergeCell ref="A9:B9"/>
    <mergeCell ref="A8:F8"/>
    <mergeCell ref="A6:F6"/>
    <mergeCell ref="A5:F5"/>
  </mergeCells>
  <printOptions horizontalCentered="1"/>
  <pageMargins left="0.27559055118110237" right="0.27559055118110237" top="0.6692913385826772" bottom="0.39370078740157483" header="0.15748031496062992" footer="3.937007874015748E-2"/>
  <pageSetup paperSize="9" scale="95" orientation="portrait" r:id="rId1"/>
  <headerFooter>
    <oddHeader>&amp;C&amp;G&amp;R&amp;8&amp;P</oddHeader>
    <oddFooter>&amp;L&amp;G
&amp;"Arial,Negrito"&amp;8&amp;K0070C0   SGEC/CFIC/SECOFC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76"/>
  <sheetViews>
    <sheetView showGridLines="0" view="pageBreakPreview" topLeftCell="A4" zoomScaleNormal="115" zoomScaleSheetLayoutView="100" workbookViewId="0">
      <selection activeCell="C72" sqref="C72"/>
    </sheetView>
  </sheetViews>
  <sheetFormatPr defaultColWidth="11.44140625" defaultRowHeight="13.2" x14ac:dyDescent="0.25"/>
  <cols>
    <col min="1" max="1" width="5.88671875" style="286" customWidth="1"/>
    <col min="2" max="2" width="50.33203125" style="391" customWidth="1"/>
    <col min="3" max="9" width="14.6640625" style="286" customWidth="1"/>
    <col min="10" max="10" width="14.109375" style="286" customWidth="1"/>
    <col min="11" max="14" width="17.109375" style="286" customWidth="1"/>
    <col min="15" max="15" width="19.88671875" style="286" customWidth="1"/>
    <col min="16" max="16" width="17.109375" style="286" customWidth="1"/>
    <col min="17" max="17" width="34.33203125" style="286" customWidth="1"/>
    <col min="18" max="18" width="17.6640625" style="286" customWidth="1"/>
    <col min="19" max="19" width="13.44140625" style="286" customWidth="1"/>
    <col min="20" max="21" width="11.44140625" style="286" customWidth="1"/>
    <col min="22" max="22" width="16.5546875" style="286" customWidth="1"/>
    <col min="23" max="16384" width="11.44140625" style="286"/>
  </cols>
  <sheetData>
    <row r="1" spans="1:18" ht="17.399999999999999" x14ac:dyDescent="0.3">
      <c r="A1" s="685" t="str">
        <f>'POSTO - Licitante'!A1:Q1</f>
        <v>TRIBUNAL REGIONAL ELEITORAL DO PARANÁ</v>
      </c>
      <c r="B1" s="685"/>
      <c r="C1" s="685"/>
      <c r="D1" s="685"/>
      <c r="E1" s="685"/>
      <c r="F1" s="685"/>
      <c r="G1" s="685"/>
      <c r="H1" s="685"/>
      <c r="I1" s="685"/>
    </row>
    <row r="2" spans="1:18" ht="15" customHeight="1" x14ac:dyDescent="0.25">
      <c r="A2" s="686" t="str">
        <f>'POSTO - Licitante'!A2:Q2</f>
        <v>PLANILHA DE CUSTOS E FORMAÇÃO DE PREÇOS - BASE LICITANTE</v>
      </c>
      <c r="B2" s="686"/>
      <c r="C2" s="686"/>
      <c r="D2" s="686"/>
      <c r="E2" s="686"/>
      <c r="F2" s="686"/>
      <c r="G2" s="686"/>
      <c r="H2" s="686"/>
      <c r="I2" s="686"/>
    </row>
    <row r="3" spans="1:18" x14ac:dyDescent="0.25">
      <c r="A3" s="687" t="str">
        <f>'POSTO - Licitante'!A3:Q3</f>
        <v>Serviços de Motorista</v>
      </c>
      <c r="B3" s="687"/>
      <c r="C3" s="687"/>
      <c r="D3" s="687"/>
      <c r="E3" s="687"/>
      <c r="F3" s="687"/>
      <c r="G3" s="687"/>
      <c r="H3" s="687"/>
      <c r="I3" s="687"/>
    </row>
    <row r="4" spans="1:18" x14ac:dyDescent="0.25">
      <c r="A4" s="415"/>
      <c r="B4" s="412"/>
      <c r="C4" s="415"/>
      <c r="D4" s="415"/>
      <c r="E4" s="415"/>
      <c r="F4" s="415"/>
      <c r="G4" s="415"/>
      <c r="H4" s="415"/>
      <c r="I4" s="415"/>
    </row>
    <row r="5" spans="1:18" x14ac:dyDescent="0.25">
      <c r="A5" s="688" t="str">
        <f>'POSTO - Licitante'!A8:Q8</f>
        <v>NOME DA EMPRESA</v>
      </c>
      <c r="B5" s="689"/>
      <c r="C5" s="689"/>
      <c r="D5" s="689"/>
      <c r="E5" s="689"/>
      <c r="F5" s="689"/>
      <c r="G5" s="689"/>
      <c r="H5" s="689"/>
      <c r="I5" s="690"/>
    </row>
    <row r="6" spans="1:18" x14ac:dyDescent="0.25">
      <c r="A6" s="691" t="str">
        <f>'POSTO - Licitante'!A9:Q9</f>
        <v>CNPJ</v>
      </c>
      <c r="B6" s="692"/>
      <c r="C6" s="692"/>
      <c r="D6" s="692"/>
      <c r="E6" s="692"/>
      <c r="F6" s="692"/>
      <c r="G6" s="692"/>
      <c r="H6" s="692"/>
      <c r="I6" s="693"/>
    </row>
    <row r="7" spans="1:18" ht="13.8" thickBot="1" x14ac:dyDescent="0.3">
      <c r="A7" s="684"/>
      <c r="B7" s="684"/>
      <c r="C7" s="684"/>
      <c r="D7" s="684"/>
      <c r="E7" s="684"/>
      <c r="F7" s="684"/>
      <c r="G7" s="684"/>
      <c r="H7" s="684"/>
      <c r="I7" s="684"/>
    </row>
    <row r="8" spans="1:18" ht="25.5" customHeight="1" thickBot="1" x14ac:dyDescent="0.3">
      <c r="A8" s="681" t="s">
        <v>301</v>
      </c>
      <c r="B8" s="682"/>
      <c r="C8" s="682"/>
      <c r="D8" s="682"/>
      <c r="E8" s="682"/>
      <c r="F8" s="682"/>
      <c r="G8" s="682"/>
      <c r="H8" s="682"/>
      <c r="I8" s="683"/>
    </row>
    <row r="9" spans="1:18" x14ac:dyDescent="0.25">
      <c r="A9" s="356"/>
      <c r="B9" s="357"/>
      <c r="C9" s="356"/>
      <c r="D9" s="356"/>
      <c r="E9" s="356"/>
      <c r="F9" s="356"/>
      <c r="G9" s="356"/>
      <c r="H9" s="356"/>
      <c r="I9" s="356"/>
    </row>
    <row r="10" spans="1:18" ht="25.5" customHeight="1" x14ac:dyDescent="0.25">
      <c r="A10" s="358" t="s">
        <v>141</v>
      </c>
      <c r="B10" s="359" t="s">
        <v>149</v>
      </c>
      <c r="C10" s="353" t="s">
        <v>273</v>
      </c>
      <c r="D10" s="360"/>
      <c r="E10" s="356"/>
      <c r="F10" s="356"/>
      <c r="G10" s="356"/>
      <c r="H10" s="356"/>
      <c r="I10" s="481"/>
    </row>
    <row r="11" spans="1:18" ht="18" customHeight="1" x14ac:dyDescent="0.25">
      <c r="A11" s="361">
        <v>1</v>
      </c>
      <c r="B11" s="362" t="str">
        <f>'POSTO - Licitante'!B15</f>
        <v>Motorista de Apoio Administrativo (44 horas)</v>
      </c>
      <c r="C11" s="445">
        <v>44</v>
      </c>
      <c r="D11" s="444"/>
      <c r="E11" s="356"/>
      <c r="F11" s="356"/>
      <c r="G11" s="356"/>
      <c r="H11" s="356"/>
      <c r="I11" s="356"/>
    </row>
    <row r="12" spans="1:18" ht="18" customHeight="1" x14ac:dyDescent="0.25">
      <c r="A12" s="291">
        <v>2</v>
      </c>
      <c r="B12" s="447" t="str">
        <f>'POSTO - Licitante'!B16</f>
        <v>Motorista de Autoridades (44 horas)</v>
      </c>
      <c r="C12" s="450">
        <v>44</v>
      </c>
      <c r="D12" s="444"/>
      <c r="E12" s="356"/>
      <c r="F12" s="356"/>
      <c r="G12" s="356"/>
      <c r="H12" s="356"/>
      <c r="I12" s="356"/>
    </row>
    <row r="13" spans="1:18" ht="18" customHeight="1" x14ac:dyDescent="0.25">
      <c r="A13" s="361">
        <v>3</v>
      </c>
      <c r="B13" s="362" t="str">
        <f>'POSTO - Licitante'!B17</f>
        <v>Motorista Supervisor (44 horas)</v>
      </c>
      <c r="C13" s="445">
        <v>44</v>
      </c>
      <c r="D13" s="444"/>
      <c r="E13" s="356"/>
      <c r="F13" s="356"/>
      <c r="G13" s="356"/>
      <c r="H13" s="356"/>
      <c r="I13" s="356"/>
    </row>
    <row r="14" spans="1:18" x14ac:dyDescent="0.25">
      <c r="A14" s="356"/>
      <c r="B14" s="357"/>
      <c r="C14" s="356"/>
      <c r="D14" s="356"/>
      <c r="E14" s="356"/>
      <c r="F14" s="356"/>
      <c r="G14" s="356"/>
      <c r="H14" s="356"/>
      <c r="I14" s="356"/>
    </row>
    <row r="15" spans="1:18" ht="16.2" thickBot="1" x14ac:dyDescent="0.35">
      <c r="A15" s="678" t="s">
        <v>151</v>
      </c>
      <c r="B15" s="678"/>
      <c r="C15" s="678"/>
      <c r="D15" s="678"/>
      <c r="E15" s="678"/>
      <c r="F15" s="678"/>
      <c r="G15" s="678"/>
      <c r="H15" s="678"/>
      <c r="I15" s="678"/>
      <c r="J15" s="363"/>
      <c r="K15" s="364"/>
      <c r="L15" s="364"/>
      <c r="M15" s="364"/>
      <c r="N15" s="364"/>
      <c r="O15" s="364"/>
      <c r="P15" s="364"/>
      <c r="Q15" s="365"/>
    </row>
    <row r="16" spans="1:18" ht="64.5" customHeight="1" thickTop="1" x14ac:dyDescent="0.25">
      <c r="A16" s="666" t="s">
        <v>141</v>
      </c>
      <c r="B16" s="668" t="s">
        <v>149</v>
      </c>
      <c r="C16" s="666" t="s">
        <v>274</v>
      </c>
      <c r="D16" s="547" t="s">
        <v>302</v>
      </c>
      <c r="E16" s="482" t="s">
        <v>150</v>
      </c>
      <c r="F16" s="482" t="s">
        <v>146</v>
      </c>
      <c r="G16" s="679" t="s">
        <v>143</v>
      </c>
      <c r="H16" s="483" t="s">
        <v>190</v>
      </c>
      <c r="I16" s="547" t="s">
        <v>258</v>
      </c>
      <c r="J16" s="363"/>
      <c r="K16" s="364"/>
      <c r="L16" s="364"/>
      <c r="M16" s="364"/>
      <c r="N16" s="364"/>
      <c r="O16" s="364"/>
      <c r="P16" s="364"/>
      <c r="Q16" s="365"/>
      <c r="R16" s="367"/>
    </row>
    <row r="17" spans="1:18" x14ac:dyDescent="0.25">
      <c r="A17" s="666"/>
      <c r="B17" s="668"/>
      <c r="C17" s="672"/>
      <c r="D17" s="548"/>
      <c r="E17" s="297">
        <v>0.2</v>
      </c>
      <c r="F17" s="297">
        <f>'ENCARGOS SOCIAIS - Licitante'!B23/100</f>
        <v>0</v>
      </c>
      <c r="G17" s="680"/>
      <c r="H17" s="297">
        <f>'CITL - Licitante'!B18</f>
        <v>0</v>
      </c>
      <c r="I17" s="548"/>
      <c r="J17" s="363"/>
      <c r="K17" s="364"/>
      <c r="L17" s="364"/>
      <c r="M17" s="364"/>
      <c r="N17" s="364"/>
      <c r="O17" s="364"/>
      <c r="P17" s="364"/>
      <c r="Q17" s="365"/>
      <c r="R17" s="367"/>
    </row>
    <row r="18" spans="1:18" ht="18" customHeight="1" x14ac:dyDescent="0.25">
      <c r="A18" s="368">
        <v>1</v>
      </c>
      <c r="B18" s="362" t="str">
        <f>B11</f>
        <v>Motorista de Apoio Administrativo (44 horas)</v>
      </c>
      <c r="C18" s="486">
        <f>'POSTO - Licitante'!C15</f>
        <v>0</v>
      </c>
      <c r="D18" s="369">
        <f>(C18/(C11*5))*1.5</f>
        <v>0</v>
      </c>
      <c r="E18" s="369">
        <f>D18*$E$17</f>
        <v>0</v>
      </c>
      <c r="F18" s="370">
        <f>(D18+E18)*$F$17</f>
        <v>0</v>
      </c>
      <c r="G18" s="370">
        <f t="shared" ref="G18" si="0">D18+E18+F18</f>
        <v>0</v>
      </c>
      <c r="H18" s="370">
        <f>G18*$H$17</f>
        <v>0</v>
      </c>
      <c r="I18" s="484">
        <f>ROUND((G18+H18),2)</f>
        <v>0</v>
      </c>
      <c r="J18" s="363"/>
      <c r="K18" s="364"/>
      <c r="L18" s="364"/>
      <c r="M18" s="364"/>
      <c r="N18" s="364"/>
      <c r="O18" s="364"/>
      <c r="P18" s="364"/>
      <c r="Q18" s="365"/>
      <c r="R18" s="367"/>
    </row>
    <row r="19" spans="1:18" ht="18" customHeight="1" x14ac:dyDescent="0.25">
      <c r="A19" s="446">
        <v>2</v>
      </c>
      <c r="B19" s="447" t="str">
        <f t="shared" ref="B19:B20" si="1">B12</f>
        <v>Motorista de Autoridades (44 horas)</v>
      </c>
      <c r="C19" s="487">
        <f>'POSTO - Licitante'!C16</f>
        <v>0</v>
      </c>
      <c r="D19" s="448">
        <f t="shared" ref="D19:D20" si="2">(C19/(C12*5))*1.5</f>
        <v>0</v>
      </c>
      <c r="E19" s="448">
        <f t="shared" ref="E19:E20" si="3">D19*$E$17</f>
        <v>0</v>
      </c>
      <c r="F19" s="449">
        <f t="shared" ref="F19:F20" si="4">(D19+E19)*$F$17</f>
        <v>0</v>
      </c>
      <c r="G19" s="449">
        <f t="shared" ref="G19:G20" si="5">D19+E19+F19</f>
        <v>0</v>
      </c>
      <c r="H19" s="449">
        <f t="shared" ref="H19:H20" si="6">G19*$H$17</f>
        <v>0</v>
      </c>
      <c r="I19" s="485">
        <f t="shared" ref="I19:I20" si="7">ROUND((G19+H19),2)</f>
        <v>0</v>
      </c>
      <c r="J19" s="363"/>
      <c r="K19" s="364"/>
      <c r="L19" s="364"/>
      <c r="M19" s="364"/>
      <c r="N19" s="364"/>
      <c r="O19" s="364"/>
      <c r="P19" s="364"/>
      <c r="Q19" s="365"/>
      <c r="R19" s="367"/>
    </row>
    <row r="20" spans="1:18" ht="18" customHeight="1" x14ac:dyDescent="0.25">
      <c r="A20" s="368">
        <v>3</v>
      </c>
      <c r="B20" s="362" t="str">
        <f t="shared" si="1"/>
        <v>Motorista Supervisor (44 horas)</v>
      </c>
      <c r="C20" s="486">
        <f>'POSTO - Licitante'!C17</f>
        <v>0</v>
      </c>
      <c r="D20" s="369">
        <f t="shared" si="2"/>
        <v>0</v>
      </c>
      <c r="E20" s="369">
        <f t="shared" si="3"/>
        <v>0</v>
      </c>
      <c r="F20" s="370">
        <f t="shared" si="4"/>
        <v>0</v>
      </c>
      <c r="G20" s="370">
        <f t="shared" si="5"/>
        <v>0</v>
      </c>
      <c r="H20" s="370">
        <f t="shared" si="6"/>
        <v>0</v>
      </c>
      <c r="I20" s="484">
        <f t="shared" si="7"/>
        <v>0</v>
      </c>
      <c r="J20" s="363"/>
      <c r="K20" s="364"/>
      <c r="L20" s="364"/>
      <c r="M20" s="364"/>
      <c r="N20" s="364"/>
      <c r="O20" s="364"/>
      <c r="P20" s="364"/>
      <c r="Q20" s="365"/>
      <c r="R20" s="367"/>
    </row>
    <row r="21" spans="1:18" x14ac:dyDescent="0.25">
      <c r="A21" s="371"/>
      <c r="B21" s="372"/>
      <c r="C21" s="373"/>
      <c r="D21" s="373"/>
      <c r="E21" s="373"/>
      <c r="F21" s="374"/>
      <c r="G21" s="374"/>
      <c r="H21" s="374"/>
      <c r="I21" s="375"/>
      <c r="J21" s="363"/>
      <c r="K21" s="364"/>
      <c r="L21" s="364"/>
      <c r="M21" s="364"/>
      <c r="N21" s="364"/>
      <c r="O21" s="364"/>
      <c r="P21" s="364"/>
      <c r="Q21" s="365"/>
      <c r="R21" s="367"/>
    </row>
    <row r="22" spans="1:18" ht="16.2" thickBot="1" x14ac:dyDescent="0.35">
      <c r="A22" s="678" t="s">
        <v>152</v>
      </c>
      <c r="B22" s="678"/>
      <c r="C22" s="678"/>
      <c r="D22" s="678"/>
      <c r="E22" s="678"/>
      <c r="F22" s="678"/>
      <c r="G22" s="678"/>
      <c r="H22" s="678"/>
      <c r="I22" s="678"/>
      <c r="J22" s="363"/>
      <c r="K22" s="364"/>
      <c r="L22" s="364"/>
      <c r="M22" s="364"/>
      <c r="N22" s="364"/>
      <c r="O22" s="364"/>
      <c r="P22" s="364"/>
      <c r="Q22" s="365"/>
      <c r="R22" s="367"/>
    </row>
    <row r="23" spans="1:18" ht="64.5" customHeight="1" thickTop="1" x14ac:dyDescent="0.25">
      <c r="A23" s="666" t="s">
        <v>141</v>
      </c>
      <c r="B23" s="668" t="s">
        <v>149</v>
      </c>
      <c r="C23" s="666" t="s">
        <v>274</v>
      </c>
      <c r="D23" s="547" t="s">
        <v>303</v>
      </c>
      <c r="E23" s="482" t="s">
        <v>150</v>
      </c>
      <c r="F23" s="482" t="s">
        <v>146</v>
      </c>
      <c r="G23" s="679" t="s">
        <v>143</v>
      </c>
      <c r="H23" s="483" t="s">
        <v>190</v>
      </c>
      <c r="I23" s="547" t="s">
        <v>259</v>
      </c>
      <c r="J23" s="363"/>
      <c r="K23" s="364"/>
      <c r="L23" s="364"/>
      <c r="M23" s="363"/>
      <c r="N23" s="364"/>
      <c r="O23" s="364"/>
      <c r="P23" s="364"/>
      <c r="Q23" s="365"/>
      <c r="R23" s="367"/>
    </row>
    <row r="24" spans="1:18" x14ac:dyDescent="0.25">
      <c r="A24" s="666"/>
      <c r="B24" s="668"/>
      <c r="C24" s="672"/>
      <c r="D24" s="548"/>
      <c r="E24" s="297">
        <v>0.2</v>
      </c>
      <c r="F24" s="297">
        <f>'ENCARGOS SOCIAIS - Licitante'!B23/100</f>
        <v>0</v>
      </c>
      <c r="G24" s="680"/>
      <c r="H24" s="297">
        <f>'CITL - Licitante'!B18</f>
        <v>0</v>
      </c>
      <c r="I24" s="548"/>
      <c r="J24" s="363"/>
      <c r="K24" s="364"/>
      <c r="L24" s="364"/>
      <c r="M24" s="364"/>
      <c r="N24" s="364"/>
      <c r="O24" s="364"/>
      <c r="P24" s="364"/>
      <c r="Q24" s="365"/>
      <c r="R24" s="367"/>
    </row>
    <row r="25" spans="1:18" ht="18" customHeight="1" x14ac:dyDescent="0.25">
      <c r="A25" s="368">
        <v>1</v>
      </c>
      <c r="B25" s="362" t="str">
        <f>B11</f>
        <v>Motorista de Apoio Administrativo (44 horas)</v>
      </c>
      <c r="C25" s="486">
        <f>'POSTO - Licitante'!C15</f>
        <v>0</v>
      </c>
      <c r="D25" s="369">
        <f>(C25/(C11*5))*2</f>
        <v>0</v>
      </c>
      <c r="E25" s="369">
        <f>D25*$E$24</f>
        <v>0</v>
      </c>
      <c r="F25" s="370">
        <f>(D25+E25)*$F$24</f>
        <v>0</v>
      </c>
      <c r="G25" s="370">
        <f t="shared" ref="G25" si="8">D25+E25+F25</f>
        <v>0</v>
      </c>
      <c r="H25" s="370">
        <f>G25*$H$24</f>
        <v>0</v>
      </c>
      <c r="I25" s="484">
        <f t="shared" ref="I25" si="9">ROUND((G25+H25),2)</f>
        <v>0</v>
      </c>
      <c r="J25" s="363"/>
      <c r="K25" s="364"/>
      <c r="L25" s="364"/>
      <c r="M25" s="364"/>
      <c r="N25" s="364"/>
      <c r="O25" s="364"/>
      <c r="P25" s="364"/>
      <c r="Q25" s="365"/>
      <c r="R25" s="367"/>
    </row>
    <row r="26" spans="1:18" ht="18" customHeight="1" x14ac:dyDescent="0.25">
      <c r="A26" s="446">
        <v>2</v>
      </c>
      <c r="B26" s="447" t="str">
        <f t="shared" ref="B26:B27" si="10">B12</f>
        <v>Motorista de Autoridades (44 horas)</v>
      </c>
      <c r="C26" s="487">
        <f>'POSTO - Licitante'!C16</f>
        <v>0</v>
      </c>
      <c r="D26" s="448">
        <f t="shared" ref="D26:D27" si="11">(C26/(C12*5))*2</f>
        <v>0</v>
      </c>
      <c r="E26" s="448">
        <f t="shared" ref="E26:E27" si="12">D26*$E$24</f>
        <v>0</v>
      </c>
      <c r="F26" s="449">
        <f t="shared" ref="F26:F27" si="13">(D26+E26)*$F$24</f>
        <v>0</v>
      </c>
      <c r="G26" s="449">
        <f t="shared" ref="G26:G27" si="14">D26+E26+F26</f>
        <v>0</v>
      </c>
      <c r="H26" s="449">
        <f t="shared" ref="H26:H27" si="15">G26*$H$24</f>
        <v>0</v>
      </c>
      <c r="I26" s="485">
        <f t="shared" ref="I26:I27" si="16">ROUND((G26+H26),2)</f>
        <v>0</v>
      </c>
      <c r="J26" s="363"/>
      <c r="K26" s="364"/>
      <c r="L26" s="364"/>
      <c r="M26" s="364"/>
      <c r="N26" s="364"/>
      <c r="O26" s="364"/>
      <c r="P26" s="364"/>
      <c r="Q26" s="365"/>
      <c r="R26" s="367"/>
    </row>
    <row r="27" spans="1:18" ht="18" customHeight="1" x14ac:dyDescent="0.25">
      <c r="A27" s="368">
        <v>3</v>
      </c>
      <c r="B27" s="362" t="str">
        <f t="shared" si="10"/>
        <v>Motorista Supervisor (44 horas)</v>
      </c>
      <c r="C27" s="486">
        <f>'POSTO - Licitante'!C17</f>
        <v>0</v>
      </c>
      <c r="D27" s="369">
        <f t="shared" si="11"/>
        <v>0</v>
      </c>
      <c r="E27" s="369">
        <f t="shared" si="12"/>
        <v>0</v>
      </c>
      <c r="F27" s="370">
        <f t="shared" si="13"/>
        <v>0</v>
      </c>
      <c r="G27" s="370">
        <f t="shared" si="14"/>
        <v>0</v>
      </c>
      <c r="H27" s="370">
        <f t="shared" si="15"/>
        <v>0</v>
      </c>
      <c r="I27" s="484">
        <f t="shared" si="16"/>
        <v>0</v>
      </c>
      <c r="J27" s="363"/>
      <c r="K27" s="364"/>
      <c r="L27" s="364"/>
      <c r="M27" s="364"/>
      <c r="N27" s="364"/>
      <c r="O27" s="364"/>
      <c r="P27" s="364"/>
      <c r="Q27" s="365"/>
      <c r="R27" s="367"/>
    </row>
    <row r="28" spans="1:18" x14ac:dyDescent="0.25">
      <c r="A28" s="371"/>
      <c r="B28" s="376"/>
      <c r="C28" s="377"/>
      <c r="D28" s="377"/>
      <c r="E28" s="377"/>
      <c r="F28" s="378"/>
      <c r="G28" s="378"/>
      <c r="H28" s="379"/>
      <c r="I28" s="380"/>
      <c r="J28" s="363"/>
      <c r="K28" s="364"/>
      <c r="L28" s="364"/>
      <c r="M28" s="364"/>
      <c r="N28" s="364"/>
      <c r="O28" s="364"/>
      <c r="P28" s="364"/>
      <c r="Q28" s="365"/>
      <c r="R28" s="367"/>
    </row>
    <row r="29" spans="1:18" ht="16.2" thickBot="1" x14ac:dyDescent="0.35">
      <c r="A29" s="671" t="s">
        <v>153</v>
      </c>
      <c r="B29" s="671"/>
      <c r="C29" s="671"/>
      <c r="D29" s="671"/>
      <c r="E29" s="671"/>
      <c r="F29" s="671"/>
      <c r="G29" s="671"/>
      <c r="H29" s="671"/>
      <c r="I29" s="671"/>
      <c r="J29" s="363"/>
      <c r="K29" s="364"/>
      <c r="L29" s="364"/>
      <c r="M29" s="364"/>
      <c r="N29" s="364"/>
      <c r="O29" s="364"/>
      <c r="P29" s="364"/>
      <c r="Q29" s="365"/>
      <c r="R29" s="367"/>
    </row>
    <row r="30" spans="1:18" ht="64.5" customHeight="1" thickTop="1" x14ac:dyDescent="0.25">
      <c r="A30" s="666" t="s">
        <v>141</v>
      </c>
      <c r="B30" s="668" t="s">
        <v>149</v>
      </c>
      <c r="C30" s="665" t="s">
        <v>145</v>
      </c>
      <c r="D30" s="677" t="s">
        <v>275</v>
      </c>
      <c r="E30" s="381" t="s">
        <v>150</v>
      </c>
      <c r="F30" s="381" t="s">
        <v>146</v>
      </c>
      <c r="G30" s="673" t="s">
        <v>143</v>
      </c>
      <c r="H30" s="366" t="s">
        <v>190</v>
      </c>
      <c r="I30" s="675" t="s">
        <v>260</v>
      </c>
      <c r="J30" s="363"/>
      <c r="K30" s="364"/>
      <c r="L30" s="364"/>
      <c r="M30" s="364"/>
      <c r="N30" s="364"/>
      <c r="O30" s="364"/>
      <c r="P30" s="364"/>
      <c r="Q30" s="365"/>
      <c r="R30" s="367"/>
    </row>
    <row r="31" spans="1:18" x14ac:dyDescent="0.25">
      <c r="A31" s="666"/>
      <c r="B31" s="668"/>
      <c r="C31" s="672"/>
      <c r="D31" s="676"/>
      <c r="E31" s="297">
        <v>0.2</v>
      </c>
      <c r="F31" s="297">
        <f>'ENCARGOS SOCIAIS - Licitante'!B23/100</f>
        <v>0</v>
      </c>
      <c r="G31" s="674"/>
      <c r="H31" s="297">
        <f>'CITL - Licitante'!B18</f>
        <v>0</v>
      </c>
      <c r="I31" s="676"/>
      <c r="J31" s="363"/>
      <c r="K31" s="364"/>
      <c r="L31" s="364"/>
      <c r="M31" s="364"/>
      <c r="N31" s="364"/>
      <c r="O31" s="364"/>
      <c r="P31" s="364"/>
      <c r="Q31" s="365"/>
      <c r="R31" s="367"/>
    </row>
    <row r="32" spans="1:18" ht="18" customHeight="1" x14ac:dyDescent="0.25">
      <c r="A32" s="368">
        <v>1</v>
      </c>
      <c r="B32" s="362" t="str">
        <f>B11</f>
        <v>Motorista de Apoio Administrativo (44 horas)</v>
      </c>
      <c r="C32" s="486">
        <f>'POSTO - Licitante'!C15</f>
        <v>0</v>
      </c>
      <c r="D32" s="369">
        <f>(((C32/(C11*5))*1.1428571)*1.2)*1.5</f>
        <v>0</v>
      </c>
      <c r="E32" s="369">
        <f>D32*$E$31</f>
        <v>0</v>
      </c>
      <c r="F32" s="370">
        <f>(D32+E32)*$F$31</f>
        <v>0</v>
      </c>
      <c r="G32" s="370">
        <f t="shared" ref="G32" si="17">D32+E32+F32</f>
        <v>0</v>
      </c>
      <c r="H32" s="370">
        <f>G32*$H$31</f>
        <v>0</v>
      </c>
      <c r="I32" s="484">
        <f t="shared" ref="I32" si="18">ROUND((G32+H32),2)</f>
        <v>0</v>
      </c>
      <c r="J32" s="363"/>
      <c r="K32" s="364"/>
      <c r="L32" s="364"/>
      <c r="M32" s="364"/>
      <c r="N32" s="364"/>
      <c r="O32" s="364"/>
      <c r="P32" s="364"/>
      <c r="Q32" s="365"/>
      <c r="R32" s="367"/>
    </row>
    <row r="33" spans="1:18" ht="18" customHeight="1" x14ac:dyDescent="0.25">
      <c r="A33" s="446">
        <v>2</v>
      </c>
      <c r="B33" s="447" t="str">
        <f t="shared" ref="B33:B34" si="19">B12</f>
        <v>Motorista de Autoridades (44 horas)</v>
      </c>
      <c r="C33" s="487">
        <f>'POSTO - Licitante'!C16</f>
        <v>0</v>
      </c>
      <c r="D33" s="448">
        <f t="shared" ref="D33:D34" si="20">(((C33/(C12*5))*1.1428571)*1.2)*1.5</f>
        <v>0</v>
      </c>
      <c r="E33" s="448">
        <f t="shared" ref="E33:E34" si="21">D33*$E$31</f>
        <v>0</v>
      </c>
      <c r="F33" s="449">
        <f t="shared" ref="F33:F34" si="22">(D33+E33)*$F$31</f>
        <v>0</v>
      </c>
      <c r="G33" s="449">
        <f t="shared" ref="G33:G34" si="23">D33+E33+F33</f>
        <v>0</v>
      </c>
      <c r="H33" s="449">
        <f t="shared" ref="H33:H34" si="24">G33*$H$31</f>
        <v>0</v>
      </c>
      <c r="I33" s="485">
        <f t="shared" ref="I33:I34" si="25">ROUND((G33+H33),2)</f>
        <v>0</v>
      </c>
      <c r="J33" s="363"/>
      <c r="K33" s="364"/>
      <c r="L33" s="364"/>
      <c r="M33" s="364"/>
      <c r="N33" s="364"/>
      <c r="O33" s="364"/>
      <c r="P33" s="364"/>
      <c r="Q33" s="365"/>
      <c r="R33" s="367"/>
    </row>
    <row r="34" spans="1:18" ht="18" customHeight="1" x14ac:dyDescent="0.25">
      <c r="A34" s="368">
        <v>3</v>
      </c>
      <c r="B34" s="362" t="str">
        <f t="shared" si="19"/>
        <v>Motorista Supervisor (44 horas)</v>
      </c>
      <c r="C34" s="486">
        <f>'POSTO - Licitante'!C17</f>
        <v>0</v>
      </c>
      <c r="D34" s="369">
        <f t="shared" si="20"/>
        <v>0</v>
      </c>
      <c r="E34" s="369">
        <f t="shared" si="21"/>
        <v>0</v>
      </c>
      <c r="F34" s="370">
        <f t="shared" si="22"/>
        <v>0</v>
      </c>
      <c r="G34" s="370">
        <f t="shared" si="23"/>
        <v>0</v>
      </c>
      <c r="H34" s="370">
        <f t="shared" si="24"/>
        <v>0</v>
      </c>
      <c r="I34" s="484">
        <f t="shared" si="25"/>
        <v>0</v>
      </c>
      <c r="J34" s="363"/>
      <c r="K34" s="364"/>
      <c r="L34" s="364"/>
      <c r="M34" s="364"/>
      <c r="N34" s="364"/>
      <c r="O34" s="364"/>
      <c r="P34" s="364"/>
      <c r="Q34" s="365"/>
      <c r="R34" s="367"/>
    </row>
    <row r="35" spans="1:18" x14ac:dyDescent="0.25">
      <c r="A35" s="371"/>
      <c r="B35" s="372"/>
      <c r="C35" s="373"/>
      <c r="D35" s="382"/>
      <c r="E35" s="373"/>
      <c r="F35" s="374"/>
      <c r="G35" s="374"/>
      <c r="H35" s="374"/>
      <c r="I35" s="284"/>
      <c r="J35" s="363"/>
      <c r="K35" s="364"/>
      <c r="L35" s="364"/>
      <c r="M35" s="364"/>
      <c r="N35" s="364"/>
      <c r="O35" s="364"/>
      <c r="P35" s="364"/>
      <c r="Q35" s="365"/>
      <c r="R35" s="367"/>
    </row>
    <row r="36" spans="1:18" ht="16.2" thickBot="1" x14ac:dyDescent="0.35">
      <c r="A36" s="671" t="s">
        <v>154</v>
      </c>
      <c r="B36" s="671"/>
      <c r="C36" s="671"/>
      <c r="D36" s="671"/>
      <c r="E36" s="671"/>
      <c r="F36" s="671"/>
      <c r="G36" s="671"/>
      <c r="H36" s="671"/>
      <c r="I36" s="671"/>
      <c r="J36" s="363"/>
      <c r="K36" s="364"/>
      <c r="L36" s="364"/>
      <c r="M36" s="364"/>
      <c r="N36" s="364"/>
      <c r="O36" s="364"/>
      <c r="P36" s="364"/>
      <c r="Q36" s="365"/>
      <c r="R36" s="367"/>
    </row>
    <row r="37" spans="1:18" ht="64.5" customHeight="1" thickTop="1" x14ac:dyDescent="0.25">
      <c r="A37" s="666" t="s">
        <v>141</v>
      </c>
      <c r="B37" s="668" t="s">
        <v>149</v>
      </c>
      <c r="C37" s="665" t="s">
        <v>145</v>
      </c>
      <c r="D37" s="677" t="s">
        <v>276</v>
      </c>
      <c r="E37" s="381" t="s">
        <v>150</v>
      </c>
      <c r="F37" s="381" t="s">
        <v>146</v>
      </c>
      <c r="G37" s="673" t="s">
        <v>143</v>
      </c>
      <c r="H37" s="366" t="s">
        <v>190</v>
      </c>
      <c r="I37" s="675" t="s">
        <v>261</v>
      </c>
      <c r="J37" s="363"/>
      <c r="K37" s="364"/>
      <c r="L37" s="364"/>
      <c r="M37" s="364"/>
      <c r="N37" s="364"/>
      <c r="O37" s="364"/>
      <c r="P37" s="364"/>
      <c r="Q37" s="365"/>
      <c r="R37" s="367"/>
    </row>
    <row r="38" spans="1:18" x14ac:dyDescent="0.25">
      <c r="A38" s="666"/>
      <c r="B38" s="668"/>
      <c r="C38" s="672"/>
      <c r="D38" s="676"/>
      <c r="E38" s="297">
        <v>0.2</v>
      </c>
      <c r="F38" s="297">
        <f>'ENCARGOS SOCIAIS - Licitante'!B23/100</f>
        <v>0</v>
      </c>
      <c r="G38" s="674"/>
      <c r="H38" s="297">
        <f>'CITL - Licitante'!B18</f>
        <v>0</v>
      </c>
      <c r="I38" s="676"/>
      <c r="J38" s="363"/>
      <c r="K38" s="364"/>
      <c r="L38" s="364"/>
      <c r="M38" s="364"/>
      <c r="N38" s="364"/>
      <c r="O38" s="364"/>
      <c r="P38" s="364"/>
      <c r="Q38" s="365"/>
      <c r="R38" s="367"/>
    </row>
    <row r="39" spans="1:18" ht="18" customHeight="1" x14ac:dyDescent="0.25">
      <c r="A39" s="368">
        <v>1</v>
      </c>
      <c r="B39" s="362" t="str">
        <f>B11</f>
        <v>Motorista de Apoio Administrativo (44 horas)</v>
      </c>
      <c r="C39" s="486">
        <f>'POSTO - Licitante'!C15</f>
        <v>0</v>
      </c>
      <c r="D39" s="369">
        <f>(((C39/(C11*5))*1.1428571)*1.2)*2</f>
        <v>0</v>
      </c>
      <c r="E39" s="369">
        <f>D39*$E$38</f>
        <v>0</v>
      </c>
      <c r="F39" s="370">
        <f>(D39+E39)*$F$38</f>
        <v>0</v>
      </c>
      <c r="G39" s="370">
        <f t="shared" ref="G39" si="26">D39+E39+F39</f>
        <v>0</v>
      </c>
      <c r="H39" s="370">
        <f>G39*$H$38</f>
        <v>0</v>
      </c>
      <c r="I39" s="484">
        <f t="shared" ref="I39" si="27">ROUND((G39+H39),2)</f>
        <v>0</v>
      </c>
      <c r="J39" s="363"/>
      <c r="K39" s="364"/>
      <c r="L39" s="364"/>
      <c r="M39" s="364"/>
      <c r="N39" s="364"/>
      <c r="O39" s="364"/>
      <c r="P39" s="364"/>
      <c r="Q39" s="365"/>
      <c r="R39" s="367"/>
    </row>
    <row r="40" spans="1:18" ht="18" customHeight="1" x14ac:dyDescent="0.25">
      <c r="A40" s="446">
        <v>2</v>
      </c>
      <c r="B40" s="447" t="str">
        <f t="shared" ref="B40:B41" si="28">B12</f>
        <v>Motorista de Autoridades (44 horas)</v>
      </c>
      <c r="C40" s="487">
        <f>'POSTO - Licitante'!C16</f>
        <v>0</v>
      </c>
      <c r="D40" s="448">
        <f t="shared" ref="D40:D41" si="29">(((C40/(C12*5))*1.1428571)*1.2)*2</f>
        <v>0</v>
      </c>
      <c r="E40" s="448">
        <f t="shared" ref="E40:E41" si="30">D40*$E$38</f>
        <v>0</v>
      </c>
      <c r="F40" s="449">
        <f t="shared" ref="F40:F41" si="31">(D40+E40)*$F$38</f>
        <v>0</v>
      </c>
      <c r="G40" s="449">
        <f t="shared" ref="G40:G41" si="32">D40+E40+F40</f>
        <v>0</v>
      </c>
      <c r="H40" s="449">
        <f t="shared" ref="H40:H41" si="33">G40*$H$38</f>
        <v>0</v>
      </c>
      <c r="I40" s="485">
        <f t="shared" ref="I40:I41" si="34">ROUND((G40+H40),2)</f>
        <v>0</v>
      </c>
      <c r="J40" s="363"/>
      <c r="K40" s="364"/>
      <c r="L40" s="364"/>
      <c r="M40" s="364"/>
      <c r="N40" s="364"/>
      <c r="O40" s="364"/>
      <c r="P40" s="364"/>
      <c r="Q40" s="365"/>
      <c r="R40" s="367"/>
    </row>
    <row r="41" spans="1:18" ht="18" customHeight="1" x14ac:dyDescent="0.25">
      <c r="A41" s="368">
        <v>3</v>
      </c>
      <c r="B41" s="362" t="str">
        <f t="shared" si="28"/>
        <v>Motorista Supervisor (44 horas)</v>
      </c>
      <c r="C41" s="486">
        <f>'POSTO - Licitante'!C17</f>
        <v>0</v>
      </c>
      <c r="D41" s="369">
        <f t="shared" si="29"/>
        <v>0</v>
      </c>
      <c r="E41" s="369">
        <f t="shared" si="30"/>
        <v>0</v>
      </c>
      <c r="F41" s="370">
        <f t="shared" si="31"/>
        <v>0</v>
      </c>
      <c r="G41" s="370">
        <f t="shared" si="32"/>
        <v>0</v>
      </c>
      <c r="H41" s="370">
        <f t="shared" si="33"/>
        <v>0</v>
      </c>
      <c r="I41" s="484">
        <f t="shared" si="34"/>
        <v>0</v>
      </c>
      <c r="J41" s="363"/>
      <c r="K41" s="364"/>
      <c r="L41" s="364"/>
      <c r="M41" s="364"/>
      <c r="N41" s="364"/>
      <c r="O41" s="364"/>
      <c r="P41" s="364"/>
      <c r="Q41" s="365"/>
      <c r="R41" s="367"/>
    </row>
    <row r="42" spans="1:18" x14ac:dyDescent="0.25">
      <c r="A42" s="371"/>
      <c r="B42" s="376"/>
      <c r="C42" s="377"/>
      <c r="D42" s="377"/>
      <c r="E42" s="377"/>
      <c r="F42" s="378"/>
      <c r="G42" s="378"/>
      <c r="H42" s="379"/>
      <c r="I42" s="380"/>
      <c r="J42" s="364"/>
      <c r="K42" s="364"/>
      <c r="L42" s="364"/>
      <c r="M42" s="364"/>
      <c r="N42" s="364"/>
      <c r="O42" s="364"/>
      <c r="P42" s="364"/>
      <c r="Q42" s="364"/>
      <c r="R42" s="367"/>
    </row>
    <row r="43" spans="1:18" ht="16.5" customHeight="1" thickBot="1" x14ac:dyDescent="0.35">
      <c r="A43" s="662" t="s">
        <v>277</v>
      </c>
      <c r="B43" s="662"/>
      <c r="C43" s="662"/>
      <c r="D43" s="662"/>
      <c r="E43" s="662"/>
      <c r="F43" s="662"/>
      <c r="G43" s="662"/>
      <c r="H43" s="662"/>
      <c r="I43" s="662"/>
      <c r="J43" s="663"/>
      <c r="K43" s="663"/>
      <c r="L43" s="663"/>
      <c r="M43" s="663"/>
      <c r="N43" s="663"/>
      <c r="O43" s="663"/>
      <c r="P43" s="663"/>
      <c r="Q43" s="663"/>
      <c r="R43" s="367"/>
    </row>
    <row r="44" spans="1:18" ht="12.75" customHeight="1" thickTop="1" x14ac:dyDescent="0.25">
      <c r="A44" s="415"/>
      <c r="B44" s="415"/>
      <c r="C44" s="415"/>
      <c r="D44" s="415"/>
      <c r="E44" s="415"/>
      <c r="F44" s="415"/>
      <c r="G44" s="415"/>
      <c r="H44" s="415"/>
      <c r="I44" s="415"/>
      <c r="J44" s="416"/>
      <c r="K44" s="416"/>
      <c r="L44" s="416"/>
      <c r="M44" s="416"/>
      <c r="N44" s="416"/>
      <c r="O44" s="416"/>
      <c r="P44" s="416"/>
      <c r="Q44" s="416"/>
      <c r="R44" s="367"/>
    </row>
    <row r="45" spans="1:18" ht="12.75" customHeight="1" x14ac:dyDescent="0.25">
      <c r="A45" s="664" t="s">
        <v>297</v>
      </c>
      <c r="B45" s="664"/>
      <c r="C45" s="664"/>
      <c r="D45" s="664"/>
      <c r="E45" s="664"/>
      <c r="F45" s="383"/>
      <c r="G45" s="664" t="s">
        <v>298</v>
      </c>
      <c r="H45" s="664"/>
      <c r="I45" s="664"/>
      <c r="J45" s="416"/>
      <c r="K45" s="416"/>
      <c r="L45" s="416"/>
      <c r="M45" s="416"/>
      <c r="N45" s="416"/>
      <c r="O45" s="416"/>
      <c r="P45" s="416"/>
      <c r="Q45" s="416"/>
      <c r="R45" s="367"/>
    </row>
    <row r="46" spans="1:18" ht="50.1" customHeight="1" x14ac:dyDescent="0.25">
      <c r="A46" s="665" t="s">
        <v>141</v>
      </c>
      <c r="B46" s="667" t="s">
        <v>149</v>
      </c>
      <c r="C46" s="669" t="s">
        <v>263</v>
      </c>
      <c r="D46" s="359" t="s">
        <v>190</v>
      </c>
      <c r="E46" s="669" t="s">
        <v>262</v>
      </c>
      <c r="F46" s="412"/>
      <c r="G46" s="669" t="s">
        <v>263</v>
      </c>
      <c r="H46" s="359" t="s">
        <v>190</v>
      </c>
      <c r="I46" s="669" t="s">
        <v>264</v>
      </c>
      <c r="J46" s="416"/>
      <c r="K46" s="416"/>
      <c r="L46" s="416"/>
      <c r="M46" s="416"/>
      <c r="N46" s="416"/>
      <c r="O46" s="416"/>
      <c r="P46" s="416"/>
      <c r="Q46" s="416"/>
      <c r="R46" s="367"/>
    </row>
    <row r="47" spans="1:18" ht="12.75" customHeight="1" x14ac:dyDescent="0.25">
      <c r="A47" s="666"/>
      <c r="B47" s="668"/>
      <c r="C47" s="670"/>
      <c r="D47" s="350">
        <f>'CITL - Licitante'!B18</f>
        <v>0</v>
      </c>
      <c r="E47" s="670"/>
      <c r="F47" s="414"/>
      <c r="G47" s="670"/>
      <c r="H47" s="350">
        <f>'CITL - Licitante'!B18</f>
        <v>0</v>
      </c>
      <c r="I47" s="670"/>
      <c r="J47" s="416"/>
      <c r="K47" s="416"/>
      <c r="L47" s="416"/>
      <c r="M47" s="416"/>
      <c r="N47" s="416"/>
      <c r="O47" s="416"/>
      <c r="P47" s="416"/>
      <c r="Q47" s="416"/>
      <c r="R47" s="367"/>
    </row>
    <row r="48" spans="1:18" ht="18" customHeight="1" x14ac:dyDescent="0.25">
      <c r="A48" s="368">
        <v>1</v>
      </c>
      <c r="B48" s="362" t="str">
        <f>B11</f>
        <v>Motorista de Apoio Administrativo (44 horas)</v>
      </c>
      <c r="C48" s="488">
        <f>'POSTO - Licitante'!$H$14*'POSTO - Licitante'!$I$14</f>
        <v>0</v>
      </c>
      <c r="D48" s="384">
        <f>C48*$D$47</f>
        <v>0</v>
      </c>
      <c r="E48" s="472">
        <f>ROUND((C48+D48),2)</f>
        <v>0</v>
      </c>
      <c r="F48" s="385"/>
      <c r="G48" s="488">
        <f>'POSTO - Licitante'!$F$14</f>
        <v>0</v>
      </c>
      <c r="H48" s="384">
        <f>G48*$H$47</f>
        <v>0</v>
      </c>
      <c r="I48" s="472">
        <f>ROUND((G48+H48),2)</f>
        <v>0</v>
      </c>
      <c r="J48" s="416"/>
      <c r="K48" s="416"/>
      <c r="L48" s="416"/>
      <c r="M48" s="416"/>
      <c r="N48" s="416"/>
      <c r="O48" s="416"/>
      <c r="P48" s="416"/>
      <c r="Q48" s="416"/>
      <c r="R48" s="367"/>
    </row>
    <row r="49" spans="1:21" ht="18" customHeight="1" x14ac:dyDescent="0.25">
      <c r="A49" s="446">
        <v>2</v>
      </c>
      <c r="B49" s="447" t="str">
        <f t="shared" ref="B49:B50" si="35">B12</f>
        <v>Motorista de Autoridades (44 horas)</v>
      </c>
      <c r="C49" s="489">
        <f>'POSTO - Licitante'!$H$14*'POSTO - Licitante'!$I$14</f>
        <v>0</v>
      </c>
      <c r="D49" s="449">
        <f t="shared" ref="D49:D50" si="36">C49*$D$47</f>
        <v>0</v>
      </c>
      <c r="E49" s="473">
        <f t="shared" ref="E49:E50" si="37">ROUND((C49+D49),2)</f>
        <v>0</v>
      </c>
      <c r="F49" s="385"/>
      <c r="G49" s="489">
        <f>'POSTO - Licitante'!$F$14</f>
        <v>0</v>
      </c>
      <c r="H49" s="449">
        <f t="shared" ref="H49:H50" si="38">G49*$H$47</f>
        <v>0</v>
      </c>
      <c r="I49" s="473">
        <f t="shared" ref="I49:I50" si="39">ROUND((G49+H49),2)</f>
        <v>0</v>
      </c>
      <c r="J49" s="416"/>
      <c r="K49" s="416"/>
      <c r="L49" s="416"/>
      <c r="M49" s="416"/>
      <c r="N49" s="416"/>
      <c r="O49" s="416"/>
      <c r="P49" s="416"/>
      <c r="Q49" s="416"/>
      <c r="R49" s="367"/>
    </row>
    <row r="50" spans="1:21" ht="18" customHeight="1" x14ac:dyDescent="0.25">
      <c r="A50" s="368">
        <v>3</v>
      </c>
      <c r="B50" s="362" t="str">
        <f t="shared" si="35"/>
        <v>Motorista Supervisor (44 horas)</v>
      </c>
      <c r="C50" s="488">
        <f>'POSTO - Licitante'!$H$14*'POSTO - Licitante'!$I$14</f>
        <v>0</v>
      </c>
      <c r="D50" s="384">
        <f t="shared" si="36"/>
        <v>0</v>
      </c>
      <c r="E50" s="472">
        <f t="shared" si="37"/>
        <v>0</v>
      </c>
      <c r="F50" s="385"/>
      <c r="G50" s="488">
        <f>'POSTO - Licitante'!$F$14</f>
        <v>0</v>
      </c>
      <c r="H50" s="384">
        <f t="shared" si="38"/>
        <v>0</v>
      </c>
      <c r="I50" s="472">
        <f t="shared" si="39"/>
        <v>0</v>
      </c>
      <c r="J50" s="505"/>
      <c r="K50" s="505"/>
      <c r="L50" s="505"/>
      <c r="M50" s="505"/>
      <c r="N50" s="505"/>
      <c r="O50" s="505"/>
      <c r="P50" s="505"/>
      <c r="Q50" s="505"/>
      <c r="R50" s="367"/>
    </row>
    <row r="51" spans="1:21" ht="12.75" customHeight="1" x14ac:dyDescent="0.25">
      <c r="A51" s="469"/>
      <c r="B51" s="470"/>
      <c r="C51" s="471"/>
      <c r="D51" s="374"/>
      <c r="E51" s="375"/>
      <c r="F51" s="385"/>
      <c r="G51" s="471"/>
      <c r="H51" s="374"/>
      <c r="I51" s="375"/>
      <c r="J51" s="466"/>
      <c r="K51" s="466"/>
      <c r="L51" s="466"/>
      <c r="M51" s="466"/>
      <c r="N51" s="466"/>
      <c r="O51" s="466"/>
      <c r="P51" s="466"/>
      <c r="Q51" s="466"/>
      <c r="R51" s="367"/>
    </row>
    <row r="52" spans="1:21" s="468" customFormat="1" ht="16.5" customHeight="1" thickBot="1" x14ac:dyDescent="0.35">
      <c r="A52" s="648" t="s">
        <v>295</v>
      </c>
      <c r="B52" s="648"/>
      <c r="C52" s="648"/>
      <c r="D52" s="648"/>
      <c r="E52" s="648"/>
      <c r="F52" s="648"/>
      <c r="G52" s="648"/>
      <c r="H52" s="648"/>
      <c r="I52" s="648"/>
      <c r="J52" s="657"/>
      <c r="K52" s="657"/>
      <c r="L52" s="657"/>
      <c r="M52" s="657"/>
      <c r="N52" s="657"/>
      <c r="O52" s="657"/>
      <c r="P52" s="657"/>
      <c r="Q52" s="657"/>
      <c r="R52" s="467"/>
    </row>
    <row r="53" spans="1:21" ht="13.8" thickTop="1" x14ac:dyDescent="0.25">
      <c r="A53" s="356"/>
      <c r="B53" s="465"/>
      <c r="C53" s="465"/>
      <c r="D53" s="465"/>
      <c r="E53" s="465"/>
      <c r="F53" s="465"/>
      <c r="G53" s="465"/>
      <c r="H53" s="465"/>
      <c r="I53" s="465"/>
      <c r="J53" s="386"/>
      <c r="K53" s="386"/>
      <c r="L53" s="386"/>
      <c r="M53" s="386"/>
      <c r="N53" s="386"/>
      <c r="O53" s="386"/>
      <c r="P53" s="386"/>
      <c r="Q53" s="386"/>
      <c r="R53" s="387"/>
    </row>
    <row r="54" spans="1:21" x14ac:dyDescent="0.25">
      <c r="A54" s="356"/>
      <c r="B54" s="656" t="s">
        <v>337</v>
      </c>
      <c r="C54" s="658"/>
      <c r="D54" s="658"/>
      <c r="E54" s="658"/>
      <c r="F54" s="658"/>
      <c r="G54" s="658"/>
      <c r="H54" s="658"/>
      <c r="I54" s="658"/>
      <c r="J54" s="388"/>
      <c r="K54" s="659"/>
      <c r="L54" s="659"/>
      <c r="M54" s="659"/>
      <c r="N54" s="659"/>
      <c r="O54" s="659"/>
      <c r="P54" s="659"/>
      <c r="Q54" s="659"/>
      <c r="R54" s="660"/>
      <c r="S54" s="386"/>
    </row>
    <row r="55" spans="1:21" x14ac:dyDescent="0.25">
      <c r="A55" s="356"/>
      <c r="B55" s="656" t="s">
        <v>278</v>
      </c>
      <c r="C55" s="656"/>
      <c r="D55" s="656"/>
      <c r="E55" s="656"/>
      <c r="F55" s="656"/>
      <c r="G55" s="656"/>
      <c r="H55" s="656"/>
      <c r="I55" s="656"/>
      <c r="J55" s="386"/>
      <c r="K55" s="386"/>
      <c r="L55" s="386"/>
      <c r="M55" s="386"/>
      <c r="N55" s="386"/>
      <c r="O55" s="386"/>
      <c r="P55" s="386"/>
      <c r="Q55" s="386"/>
      <c r="R55" s="386"/>
      <c r="S55" s="386"/>
    </row>
    <row r="56" spans="1:21" ht="12.75" customHeight="1" x14ac:dyDescent="0.25">
      <c r="A56" s="356"/>
      <c r="B56" s="661" t="s">
        <v>280</v>
      </c>
      <c r="C56" s="661"/>
      <c r="D56" s="661"/>
      <c r="E56" s="661"/>
      <c r="F56" s="661"/>
      <c r="G56" s="661"/>
      <c r="H56" s="661"/>
      <c r="I56" s="661"/>
      <c r="J56" s="386"/>
      <c r="K56" s="386"/>
      <c r="L56" s="386"/>
      <c r="M56" s="386"/>
      <c r="N56" s="386"/>
      <c r="O56" s="386"/>
      <c r="P56" s="386"/>
      <c r="Q56" s="386"/>
      <c r="R56" s="386"/>
      <c r="S56" s="386"/>
    </row>
    <row r="57" spans="1:21" x14ac:dyDescent="0.25">
      <c r="A57" s="356"/>
      <c r="B57" s="661" t="s">
        <v>329</v>
      </c>
      <c r="C57" s="661"/>
      <c r="D57" s="661"/>
      <c r="E57" s="661"/>
      <c r="F57" s="661"/>
      <c r="G57" s="661"/>
      <c r="H57" s="661"/>
      <c r="I57" s="661"/>
      <c r="R57" s="386"/>
      <c r="S57" s="386"/>
      <c r="T57" s="389"/>
      <c r="U57" s="390"/>
    </row>
    <row r="58" spans="1:21" x14ac:dyDescent="0.25">
      <c r="A58" s="356"/>
      <c r="B58" s="656" t="s">
        <v>279</v>
      </c>
      <c r="C58" s="656"/>
      <c r="D58" s="656"/>
      <c r="E58" s="656"/>
      <c r="F58" s="656"/>
      <c r="G58" s="656"/>
      <c r="H58" s="656"/>
      <c r="I58" s="656"/>
      <c r="R58" s="386"/>
      <c r="S58" s="386"/>
      <c r="T58" s="389"/>
      <c r="U58" s="390"/>
    </row>
    <row r="63" spans="1:21" x14ac:dyDescent="0.25">
      <c r="J63" s="392"/>
      <c r="K63" s="392"/>
      <c r="L63" s="392"/>
      <c r="M63" s="392"/>
      <c r="N63" s="392"/>
      <c r="O63" s="392"/>
      <c r="P63" s="392"/>
    </row>
    <row r="66" spans="2:9" x14ac:dyDescent="0.25">
      <c r="B66" s="491"/>
      <c r="C66" s="490"/>
      <c r="D66" s="490"/>
      <c r="E66" s="490"/>
    </row>
    <row r="67" spans="2:9" x14ac:dyDescent="0.25">
      <c r="B67" s="491"/>
      <c r="C67" s="490"/>
      <c r="D67" s="490"/>
      <c r="E67" s="490"/>
    </row>
    <row r="68" spans="2:9" x14ac:dyDescent="0.25">
      <c r="B68" s="491"/>
      <c r="C68" s="490"/>
      <c r="D68" s="490"/>
      <c r="E68" s="490"/>
      <c r="H68" s="392"/>
      <c r="I68" s="392"/>
    </row>
    <row r="69" spans="2:9" x14ac:dyDescent="0.25">
      <c r="B69" s="491"/>
      <c r="C69" s="490"/>
      <c r="D69" s="490"/>
      <c r="E69" s="490"/>
    </row>
    <row r="70" spans="2:9" x14ac:dyDescent="0.25">
      <c r="B70" s="493"/>
      <c r="C70" s="492"/>
      <c r="D70" s="492"/>
      <c r="E70" s="492"/>
      <c r="F70" s="392"/>
      <c r="G70" s="392"/>
    </row>
    <row r="71" spans="2:9" x14ac:dyDescent="0.25">
      <c r="B71" s="491"/>
      <c r="C71" s="490"/>
      <c r="D71" s="490"/>
      <c r="E71" s="490"/>
    </row>
    <row r="72" spans="2:9" x14ac:dyDescent="0.25">
      <c r="B72" s="491"/>
      <c r="C72" s="490"/>
      <c r="D72" s="490"/>
      <c r="E72" s="490"/>
    </row>
    <row r="73" spans="2:9" x14ac:dyDescent="0.25">
      <c r="B73" s="491"/>
      <c r="C73" s="490"/>
      <c r="D73" s="490"/>
      <c r="E73" s="490"/>
    </row>
    <row r="74" spans="2:9" x14ac:dyDescent="0.25">
      <c r="B74" s="491"/>
      <c r="C74" s="490"/>
      <c r="D74" s="490"/>
      <c r="E74" s="490"/>
    </row>
    <row r="75" spans="2:9" x14ac:dyDescent="0.25">
      <c r="B75" s="491"/>
      <c r="C75" s="490"/>
      <c r="D75" s="490"/>
      <c r="E75" s="490"/>
    </row>
    <row r="76" spans="2:9" x14ac:dyDescent="0.25">
      <c r="B76" s="491"/>
      <c r="C76" s="490"/>
      <c r="D76" s="490"/>
      <c r="E76" s="490"/>
    </row>
  </sheetData>
  <sheetProtection algorithmName="SHA-512" hashValue="QcUmy+uSnB0hFnJovolCJzorteWpTQOfslvSW9FMa/ZiS08OWsK59X1mngTg42c9oTtqZQlvFLeBruITIuZKww==" saltValue="96cPRvzlF/VbQYmHMK1TRQ==" spinCount="100000" sheet="1" objects="1" scenarios="1" selectLockedCells="1"/>
  <mergeCells count="53">
    <mergeCell ref="A7:I7"/>
    <mergeCell ref="A1:I1"/>
    <mergeCell ref="A2:I2"/>
    <mergeCell ref="A3:I3"/>
    <mergeCell ref="A5:I5"/>
    <mergeCell ref="A6:I6"/>
    <mergeCell ref="A8:I8"/>
    <mergeCell ref="A15:I15"/>
    <mergeCell ref="A16:A17"/>
    <mergeCell ref="B16:B17"/>
    <mergeCell ref="C16:C17"/>
    <mergeCell ref="G16:G17"/>
    <mergeCell ref="I16:I17"/>
    <mergeCell ref="D16:D17"/>
    <mergeCell ref="A22:I22"/>
    <mergeCell ref="A23:A24"/>
    <mergeCell ref="B23:B24"/>
    <mergeCell ref="C23:C24"/>
    <mergeCell ref="G23:G24"/>
    <mergeCell ref="I23:I24"/>
    <mergeCell ref="D23:D24"/>
    <mergeCell ref="A29:I29"/>
    <mergeCell ref="A30:A31"/>
    <mergeCell ref="B30:B31"/>
    <mergeCell ref="C30:C31"/>
    <mergeCell ref="G30:G31"/>
    <mergeCell ref="I30:I31"/>
    <mergeCell ref="D30:D31"/>
    <mergeCell ref="A36:I36"/>
    <mergeCell ref="A37:A38"/>
    <mergeCell ref="B37:B38"/>
    <mergeCell ref="C37:C38"/>
    <mergeCell ref="G37:G38"/>
    <mergeCell ref="I37:I38"/>
    <mergeCell ref="D37:D38"/>
    <mergeCell ref="A43:I43"/>
    <mergeCell ref="J43:Q43"/>
    <mergeCell ref="G45:I45"/>
    <mergeCell ref="A46:A47"/>
    <mergeCell ref="B46:B47"/>
    <mergeCell ref="E46:E47"/>
    <mergeCell ref="I46:I47"/>
    <mergeCell ref="C46:C47"/>
    <mergeCell ref="G46:G47"/>
    <mergeCell ref="A45:E45"/>
    <mergeCell ref="B58:I58"/>
    <mergeCell ref="J52:Q52"/>
    <mergeCell ref="A52:I52"/>
    <mergeCell ref="B54:I54"/>
    <mergeCell ref="K54:R54"/>
    <mergeCell ref="B55:I55"/>
    <mergeCell ref="B56:I56"/>
    <mergeCell ref="B57:I57"/>
  </mergeCells>
  <printOptions horizontalCentered="1"/>
  <pageMargins left="0.11811023622047245" right="0.11811023622047245" top="0.62992125984251968" bottom="0.39370078740157483" header="0.15748031496062992" footer="7.874015748031496E-2"/>
  <pageSetup paperSize="9" scale="64" orientation="portrait" r:id="rId1"/>
  <headerFooter>
    <oddHeader>&amp;C&amp;G&amp;R&amp;8&amp;P</oddHeader>
    <oddFooter>&amp;L&amp;G
&amp;"Arial,Negrito"&amp;8&amp;K00B0F0SGEC/CFIC/SECFC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19" t="s">
        <v>119</v>
      </c>
      <c r="B1" s="620"/>
      <c r="C1" s="620"/>
      <c r="D1" s="620"/>
      <c r="E1" s="621"/>
    </row>
    <row r="2" spans="1:7" ht="13.2" x14ac:dyDescent="0.25">
      <c r="A2" s="122" t="s">
        <v>15</v>
      </c>
      <c r="B2" s="622"/>
      <c r="C2" s="623"/>
      <c r="D2" s="623"/>
      <c r="E2" s="624"/>
    </row>
    <row r="3" spans="1:7" ht="13.2" x14ac:dyDescent="0.25">
      <c r="A3" s="123" t="s">
        <v>16</v>
      </c>
      <c r="B3" s="625"/>
      <c r="C3" s="626"/>
      <c r="D3" s="626"/>
      <c r="E3" s="627"/>
    </row>
    <row r="4" spans="1:7" ht="12" x14ac:dyDescent="0.25">
      <c r="A4" s="123" t="s">
        <v>17</v>
      </c>
      <c r="B4" s="628" t="e">
        <f>#REF!</f>
        <v>#REF!</v>
      </c>
      <c r="C4" s="629"/>
      <c r="D4" s="629"/>
      <c r="E4" s="630"/>
    </row>
    <row r="5" spans="1:7" ht="13.2" x14ac:dyDescent="0.25">
      <c r="A5" s="124" t="s">
        <v>109</v>
      </c>
      <c r="B5" s="614"/>
      <c r="C5" s="615"/>
      <c r="D5" s="615"/>
      <c r="E5" s="616"/>
    </row>
    <row r="6" spans="1:7" ht="12" x14ac:dyDescent="0.25">
      <c r="A6" s="6"/>
      <c r="B6" s="125"/>
      <c r="C6" s="126"/>
      <c r="D6" s="127"/>
      <c r="E6" s="127"/>
    </row>
    <row r="7" spans="1:7" ht="12" x14ac:dyDescent="0.25">
      <c r="A7" s="128" t="s">
        <v>110</v>
      </c>
      <c r="B7" s="145"/>
      <c r="C7" s="145"/>
      <c r="D7" s="146"/>
      <c r="E7" s="129"/>
    </row>
    <row r="8" spans="1:7" ht="13.2" x14ac:dyDescent="0.25">
      <c r="A8" s="617" t="str">
        <f>'item 2 - he 100%'!A8:D8</f>
        <v>Tecnicos de Eleição</v>
      </c>
      <c r="B8" s="618"/>
      <c r="C8" s="618"/>
      <c r="D8" s="618"/>
      <c r="E8" s="117"/>
    </row>
    <row r="9" spans="1:7" ht="12" x14ac:dyDescent="0.25">
      <c r="A9" s="4"/>
      <c r="B9" s="20"/>
      <c r="C9" s="20"/>
      <c r="D9" s="20"/>
      <c r="E9" s="20"/>
      <c r="F9" s="20"/>
      <c r="G9" s="5"/>
    </row>
    <row r="10" spans="1:7" ht="12" x14ac:dyDescent="0.25">
      <c r="A10" s="43" t="s">
        <v>45</v>
      </c>
      <c r="B10" s="44">
        <f>'item 2 -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9"/>
      <c r="D124" s="10"/>
      <c r="E124" s="7"/>
    </row>
    <row r="125" spans="1:5" ht="12" customHeight="1" thickBot="1" x14ac:dyDescent="0.3">
      <c r="A125" s="108" t="s">
        <v>11</v>
      </c>
      <c r="B125" s="109"/>
      <c r="C125" s="110"/>
      <c r="D125" s="28" t="e">
        <f>D123*1.6</f>
        <v>#REF!</v>
      </c>
      <c r="E125" s="79" t="s">
        <v>27</v>
      </c>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36" t="s">
        <v>136</v>
      </c>
      <c r="B1" s="637"/>
      <c r="C1" s="637"/>
      <c r="D1" s="637"/>
      <c r="E1" s="638"/>
    </row>
    <row r="2" spans="1:7" ht="13.2" x14ac:dyDescent="0.25">
      <c r="A2" s="218" t="s">
        <v>15</v>
      </c>
      <c r="B2" s="639"/>
      <c r="C2" s="640"/>
      <c r="D2" s="640"/>
      <c r="E2" s="641"/>
    </row>
    <row r="3" spans="1:7" ht="13.2" x14ac:dyDescent="0.25">
      <c r="A3" s="219" t="s">
        <v>16</v>
      </c>
      <c r="B3" s="642"/>
      <c r="C3" s="643"/>
      <c r="D3" s="643"/>
      <c r="E3" s="644"/>
    </row>
    <row r="4" spans="1:7" ht="12" x14ac:dyDescent="0.25">
      <c r="A4" s="219" t="s">
        <v>17</v>
      </c>
      <c r="B4" s="645" t="e">
        <f>#REF!</f>
        <v>#REF!</v>
      </c>
      <c r="C4" s="646"/>
      <c r="D4" s="646"/>
      <c r="E4" s="647"/>
    </row>
    <row r="5" spans="1:7" ht="13.2" x14ac:dyDescent="0.25">
      <c r="A5" s="220" t="s">
        <v>109</v>
      </c>
      <c r="B5" s="631"/>
      <c r="C5" s="632"/>
      <c r="D5" s="632"/>
      <c r="E5" s="633"/>
    </row>
    <row r="6" spans="1:7" ht="12" x14ac:dyDescent="0.25">
      <c r="A6" s="49"/>
      <c r="B6" s="221"/>
      <c r="C6" s="222"/>
      <c r="D6" s="223"/>
      <c r="E6" s="223"/>
    </row>
    <row r="7" spans="1:7" ht="12" x14ac:dyDescent="0.25">
      <c r="A7" s="224" t="s">
        <v>110</v>
      </c>
      <c r="B7" s="225"/>
      <c r="C7" s="225"/>
      <c r="D7" s="226"/>
      <c r="E7" s="227"/>
    </row>
    <row r="8" spans="1:7" ht="13.2" x14ac:dyDescent="0.25">
      <c r="A8" s="634" t="s">
        <v>131</v>
      </c>
      <c r="B8" s="635"/>
      <c r="C8" s="635"/>
      <c r="D8" s="635"/>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8</vt:i4>
      </vt:variant>
    </vt:vector>
  </HeadingPairs>
  <TitlesOfParts>
    <vt:vector size="17" baseType="lpstr">
      <vt:lpstr>POSTO - Licitante</vt:lpstr>
      <vt:lpstr>ENCARGOS SOCIAIS - Licitante</vt:lpstr>
      <vt:lpstr>CITL - Licitante</vt:lpstr>
      <vt:lpstr>Item 1 - he 50%</vt:lpstr>
      <vt:lpstr>item 1 - he 100%</vt:lpstr>
      <vt:lpstr>INSUMOS - Licitante</vt:lpstr>
      <vt:lpstr>HORA EXTRA - Licitante</vt:lpstr>
      <vt:lpstr>Item 2 - he 50%</vt:lpstr>
      <vt:lpstr>item 2 - he 100%</vt:lpstr>
      <vt:lpstr>'CITL - Licitante'!Area_de_impressao</vt:lpstr>
      <vt:lpstr>'ENCARGOS SOCIAIS - Licitante'!Area_de_impressao</vt:lpstr>
      <vt:lpstr>'HORA EXTRA - Licitante'!Area_de_impressao</vt:lpstr>
      <vt:lpstr>'INSUMOS - Licitante'!Area_de_impressao</vt:lpstr>
      <vt:lpstr>'POSTO - Licitante'!Area_de_impressao</vt:lpstr>
      <vt:lpstr>'ENCARGOS SOCIAIS - Licitante'!Titulos_de_impressao</vt:lpstr>
      <vt:lpstr>'HORA EXTRA - Licitante'!Titulos_de_impressao</vt:lpstr>
      <vt:lpstr>'INSUMOS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Divaní</cp:lastModifiedBy>
  <cp:lastPrinted>2019-12-18T17:42:35Z</cp:lastPrinted>
  <dcterms:created xsi:type="dcterms:W3CDTF">2002-06-10T15:51:10Z</dcterms:created>
  <dcterms:modified xsi:type="dcterms:W3CDTF">2020-01-28T14:25:18Z</dcterms:modified>
</cp:coreProperties>
</file>